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01-10.2015" sheetId="1" r:id="rId1"/>
  </sheets>
  <calcPr calcId="125725"/>
</workbook>
</file>

<file path=xl/calcChain.xml><?xml version="1.0" encoding="utf-8"?>
<calcChain xmlns="http://schemas.openxmlformats.org/spreadsheetml/2006/main">
  <c r="H54" i="1"/>
  <c r="G54"/>
  <c r="F54"/>
  <c r="E54"/>
  <c r="D54"/>
  <c r="I53"/>
  <c r="I52"/>
  <c r="I51"/>
  <c r="I50"/>
  <c r="I49"/>
  <c r="I48"/>
  <c r="I47"/>
  <c r="I46"/>
  <c r="I45"/>
  <c r="I44"/>
  <c r="I43"/>
  <c r="I42"/>
  <c r="AE33"/>
  <c r="AB33"/>
  <c r="AA33"/>
  <c r="Z33"/>
  <c r="X33"/>
  <c r="V33"/>
  <c r="Q33"/>
  <c r="P33"/>
  <c r="N33"/>
  <c r="M33"/>
  <c r="L33"/>
  <c r="H33"/>
  <c r="G33"/>
  <c r="E33"/>
  <c r="D33"/>
  <c r="Y32"/>
  <c r="AC32" s="1"/>
  <c r="T32"/>
  <c r="O32"/>
  <c r="K32"/>
  <c r="F32"/>
  <c r="I32" s="1"/>
  <c r="Y31"/>
  <c r="AC31" s="1"/>
  <c r="T31"/>
  <c r="O31"/>
  <c r="K31"/>
  <c r="F31"/>
  <c r="I31" s="1"/>
  <c r="Y30"/>
  <c r="AC30" s="1"/>
  <c r="T30"/>
  <c r="O30"/>
  <c r="K30"/>
  <c r="F30"/>
  <c r="I30" s="1"/>
  <c r="Y29"/>
  <c r="AC29" s="1"/>
  <c r="T29"/>
  <c r="O29"/>
  <c r="K29"/>
  <c r="F29"/>
  <c r="I29" s="1"/>
  <c r="Y28"/>
  <c r="AC28" s="1"/>
  <c r="T28"/>
  <c r="O28"/>
  <c r="K28"/>
  <c r="F28"/>
  <c r="I28" s="1"/>
  <c r="Y27"/>
  <c r="AC27" s="1"/>
  <c r="T27"/>
  <c r="O27"/>
  <c r="K27"/>
  <c r="F27"/>
  <c r="I27" s="1"/>
  <c r="Y26"/>
  <c r="AC26" s="1"/>
  <c r="T26"/>
  <c r="O26"/>
  <c r="K26"/>
  <c r="F26"/>
  <c r="I26" s="1"/>
  <c r="Y25"/>
  <c r="AC25" s="1"/>
  <c r="T25"/>
  <c r="O25"/>
  <c r="K25"/>
  <c r="F25"/>
  <c r="I25" s="1"/>
  <c r="Y24"/>
  <c r="AC24" s="1"/>
  <c r="T24"/>
  <c r="O24"/>
  <c r="K24"/>
  <c r="F24"/>
  <c r="I24" s="1"/>
  <c r="Y23"/>
  <c r="AC23" s="1"/>
  <c r="T23"/>
  <c r="O23"/>
  <c r="K23"/>
  <c r="F23"/>
  <c r="I23" s="1"/>
  <c r="Y22"/>
  <c r="AC22" s="1"/>
  <c r="O22"/>
  <c r="K22"/>
  <c r="F22"/>
  <c r="I22" s="1"/>
  <c r="AE16"/>
  <c r="AB16"/>
  <c r="AA16"/>
  <c r="Z16"/>
  <c r="X16"/>
  <c r="V16"/>
  <c r="T16"/>
  <c r="Q16"/>
  <c r="P16"/>
  <c r="N16"/>
  <c r="M16"/>
  <c r="L16"/>
  <c r="H16"/>
  <c r="G16"/>
  <c r="E16"/>
  <c r="D16"/>
  <c r="Y15"/>
  <c r="AC15" s="1"/>
  <c r="O15"/>
  <c r="R15" s="1"/>
  <c r="I15"/>
  <c r="F15"/>
  <c r="Y14"/>
  <c r="AC14" s="1"/>
  <c r="O14"/>
  <c r="K14"/>
  <c r="I14"/>
  <c r="F14"/>
  <c r="Y13"/>
  <c r="AC13" s="1"/>
  <c r="O13"/>
  <c r="K13"/>
  <c r="I13"/>
  <c r="F13"/>
  <c r="Y12"/>
  <c r="AC12" s="1"/>
  <c r="O12"/>
  <c r="K12"/>
  <c r="I12"/>
  <c r="Y11"/>
  <c r="AC11" s="1"/>
  <c r="O11"/>
  <c r="K11"/>
  <c r="I11"/>
  <c r="F11"/>
  <c r="Y10"/>
  <c r="AC10" s="1"/>
  <c r="O10"/>
  <c r="K10"/>
  <c r="I10"/>
  <c r="F10"/>
  <c r="Y9"/>
  <c r="AC9" s="1"/>
  <c r="O9"/>
  <c r="K9"/>
  <c r="I9"/>
  <c r="F9"/>
  <c r="Y8"/>
  <c r="AC8" s="1"/>
  <c r="O8"/>
  <c r="K8"/>
  <c r="I8"/>
  <c r="F8"/>
  <c r="Y7"/>
  <c r="AC7" s="1"/>
  <c r="O7"/>
  <c r="K7"/>
  <c r="I7"/>
  <c r="F7"/>
  <c r="Y6"/>
  <c r="AC6" s="1"/>
  <c r="O6"/>
  <c r="K6"/>
  <c r="I6"/>
  <c r="F6"/>
  <c r="X39" l="1"/>
  <c r="R28"/>
  <c r="R14"/>
  <c r="R12"/>
  <c r="N39"/>
  <c r="R24"/>
  <c r="R13"/>
  <c r="H39"/>
  <c r="P39"/>
  <c r="R23"/>
  <c r="R32"/>
  <c r="R9"/>
  <c r="R6"/>
  <c r="R27"/>
  <c r="R7"/>
  <c r="E39"/>
  <c r="R22"/>
  <c r="R31"/>
  <c r="D39"/>
  <c r="L39"/>
  <c r="Q39"/>
  <c r="AC16"/>
  <c r="I16"/>
  <c r="Y16"/>
  <c r="F16"/>
  <c r="AB39"/>
  <c r="R30"/>
  <c r="O16"/>
  <c r="R10"/>
  <c r="R11"/>
  <c r="G39"/>
  <c r="V39"/>
  <c r="AA39"/>
  <c r="AC33"/>
  <c r="R25"/>
  <c r="R29"/>
  <c r="Z39"/>
  <c r="R8"/>
  <c r="O33"/>
  <c r="R26"/>
  <c r="M39"/>
  <c r="F33"/>
  <c r="AE39"/>
  <c r="I54"/>
  <c r="K16"/>
  <c r="I33"/>
  <c r="Y33"/>
  <c r="K33"/>
  <c r="T33"/>
  <c r="T39" s="1"/>
  <c r="R33" l="1"/>
  <c r="Y39"/>
  <c r="R16"/>
  <c r="F39"/>
  <c r="AC39"/>
  <c r="K39"/>
  <c r="O39"/>
  <c r="I39"/>
  <c r="R39" l="1"/>
</calcChain>
</file>

<file path=xl/sharedStrings.xml><?xml version="1.0" encoding="utf-8"?>
<sst xmlns="http://schemas.openxmlformats.org/spreadsheetml/2006/main" count="126" uniqueCount="60">
  <si>
    <t>FILA BUGET ALOCATA PE AN 2015</t>
  </si>
  <si>
    <t>Data alocarii</t>
  </si>
  <si>
    <t>COMPENSAT+GRATUIT</t>
  </si>
  <si>
    <r>
      <rPr>
        <sz val="8"/>
        <rFont val="Arial"/>
        <family val="2"/>
      </rPr>
      <t xml:space="preserve">Programul national de </t>
    </r>
    <r>
      <rPr>
        <b/>
        <sz val="8"/>
        <rFont val="Arial"/>
        <family val="2"/>
      </rPr>
      <t>DIABET ZAHARAT</t>
    </r>
  </si>
  <si>
    <t>Programul national de ONCOLOGIE</t>
  </si>
  <si>
    <r>
      <rPr>
        <sz val="5"/>
        <rFont val="Arial"/>
        <family val="2"/>
      </rPr>
      <t xml:space="preserve">Programul national de transplant de organe, tesuturi si celule de origine umana - Stare </t>
    </r>
    <r>
      <rPr>
        <b/>
        <sz val="8"/>
        <rFont val="Arial"/>
        <family val="2"/>
      </rPr>
      <t>POSTTRASPLANT</t>
    </r>
  </si>
  <si>
    <r>
      <rPr>
        <sz val="8"/>
        <rFont val="Arial"/>
        <family val="2"/>
      </rPr>
      <t xml:space="preserve">Programul national de tratament pentru </t>
    </r>
    <r>
      <rPr>
        <b/>
        <sz val="8"/>
        <rFont val="Arial"/>
        <family val="2"/>
      </rPr>
      <t>BOLI RARE</t>
    </r>
  </si>
  <si>
    <r>
      <rPr>
        <sz val="8"/>
        <rFont val="Arial"/>
        <family val="2"/>
      </rPr>
      <t xml:space="preserve">BOLI ENDOCRINE - </t>
    </r>
    <r>
      <rPr>
        <b/>
        <sz val="8"/>
        <rFont val="Arial"/>
        <family val="2"/>
      </rPr>
      <t>OSTEOPOROZA (forsteo)</t>
    </r>
  </si>
  <si>
    <t>Valoarea contractului pentru eliberarea de medicamente cu si fara contributie personala</t>
  </si>
  <si>
    <t>Valoarea contractului pentru eliberarea de medicamente aferente bolilor cronice cu aprobare C.N.A.S.</t>
  </si>
  <si>
    <t>Valoarea contractului pentru eliberarea de medicamente compensate 90% din sublista B pentru pensionarii cu venituri sub 700lei/luna</t>
  </si>
  <si>
    <r>
      <t xml:space="preserve">TOTAL </t>
    </r>
    <r>
      <rPr>
        <b/>
        <sz val="8"/>
        <rFont val="Arial"/>
        <family val="2"/>
      </rPr>
      <t>COMPENSAT + GRATUIT</t>
    </r>
  </si>
  <si>
    <t>MEDICAMENTE</t>
  </si>
  <si>
    <t>MATERIALE SANITARE</t>
  </si>
  <si>
    <r>
      <rPr>
        <sz val="8"/>
        <rFont val="Arial"/>
        <family val="2"/>
      </rPr>
      <t>TOTAL</t>
    </r>
    <r>
      <rPr>
        <b/>
        <sz val="8"/>
        <rFont val="Arial"/>
        <family val="2"/>
      </rPr>
      <t xml:space="preserve"> DIABET ZAHARAT:</t>
    </r>
  </si>
  <si>
    <t>SCLEROZA LATERALA AMIOTROFICA</t>
  </si>
  <si>
    <t>Mucoviscidoza</t>
  </si>
  <si>
    <t>SINDROMUL PRADER-WILLI</t>
  </si>
  <si>
    <r>
      <rPr>
        <sz val="8"/>
        <rFont val="Arial"/>
        <family val="2"/>
      </rPr>
      <t xml:space="preserve">TOTAL </t>
    </r>
    <r>
      <rPr>
        <b/>
        <sz val="8"/>
        <rFont val="Arial"/>
        <family val="2"/>
      </rPr>
      <t>BOLI RARE:</t>
    </r>
  </si>
  <si>
    <t>Total din care:</t>
  </si>
  <si>
    <t>Pensionari 50% C.N.A.S.</t>
  </si>
  <si>
    <t>Pensionari 40% M.S.</t>
  </si>
  <si>
    <t>ADO</t>
  </si>
  <si>
    <t>INSULINA</t>
  </si>
  <si>
    <t>ADO+INSULINA</t>
  </si>
  <si>
    <t>copii cu diabet zaharat insulinodepent automonitorizati</t>
  </si>
  <si>
    <t>adulti cu diabet zaharat insulinodepent automonitorizati</t>
  </si>
  <si>
    <t>copii</t>
  </si>
  <si>
    <t>adulti</t>
  </si>
  <si>
    <t>30.12.2014</t>
  </si>
  <si>
    <t>17.03.2015</t>
  </si>
  <si>
    <t>31.03.2015</t>
  </si>
  <si>
    <t>30.04.2015</t>
  </si>
  <si>
    <t>15.06.2015</t>
  </si>
  <si>
    <t>28.07.2015</t>
  </si>
  <si>
    <t>22.07.2017</t>
  </si>
  <si>
    <t>26.08.2015</t>
  </si>
  <si>
    <t>30.10.2015</t>
  </si>
  <si>
    <t>23.11.2015</t>
  </si>
  <si>
    <t>TOTAL:</t>
  </si>
  <si>
    <t>PERIOADA</t>
  </si>
  <si>
    <t>art.6 / 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</si>
  <si>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</si>
  <si>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</si>
  <si>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</si>
  <si>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</si>
  <si>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</si>
  <si>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</si>
  <si>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</si>
  <si>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</si>
  <si>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</si>
  <si>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</si>
  <si>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r>
      <t xml:space="preserve">INFLUENTE - / </t>
    </r>
    <r>
      <rPr>
        <b/>
        <sz val="14"/>
        <rFont val="Arial"/>
        <family val="2"/>
      </rPr>
      <t>+</t>
    </r>
  </si>
  <si>
    <t>SA</t>
  </si>
  <si>
    <t>SB</t>
  </si>
  <si>
    <t>C1</t>
  </si>
  <si>
    <t>C3</t>
  </si>
  <si>
    <t>D</t>
  </si>
  <si>
    <t>TOTAL</t>
  </si>
  <si>
    <t>CONSUM RAPORTAT PANA LA DATA DE 30.11.2015 PENTRU ANUL 2015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</si>
</sst>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19">
    <font>
      <sz val="10"/>
      <name val="Arial"/>
      <charset val="238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46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5" fillId="0" borderId="0" applyFill="0" applyBorder="0" applyAlignment="0" applyProtection="0"/>
    <xf numFmtId="0" fontId="16" fillId="0" borderId="0"/>
  </cellStyleXfs>
  <cellXfs count="22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6" borderId="26" xfId="1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 wrapText="1"/>
    </xf>
    <xf numFmtId="0" fontId="7" fillId="6" borderId="28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4" fontId="2" fillId="6" borderId="21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0" xfId="0" applyNumberFormat="1" applyFont="1" applyFill="1" applyBorder="1" applyAlignment="1">
      <alignment horizontal="center" vertical="center"/>
    </xf>
    <xf numFmtId="0" fontId="9" fillId="6" borderId="8" xfId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4" borderId="6" xfId="0" applyNumberFormat="1" applyFont="1" applyFill="1" applyBorder="1" applyAlignment="1">
      <alignment horizontal="right" vertical="center" wrapText="1"/>
    </xf>
    <xf numFmtId="4" fontId="2" fillId="7" borderId="16" xfId="0" applyNumberFormat="1" applyFont="1" applyFill="1" applyBorder="1" applyAlignment="1">
      <alignment horizontal="right" vertical="center"/>
    </xf>
    <xf numFmtId="4" fontId="2" fillId="7" borderId="6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4" fontId="2" fillId="7" borderId="33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2" fillId="4" borderId="15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 horizontal="right" vertical="center"/>
    </xf>
    <xf numFmtId="4" fontId="2" fillId="7" borderId="39" xfId="0" applyNumberFormat="1" applyFont="1" applyFill="1" applyBorder="1" applyAlignment="1">
      <alignment horizontal="right" vertical="center"/>
    </xf>
    <xf numFmtId="4" fontId="2" fillId="7" borderId="37" xfId="0" applyNumberFormat="1" applyFont="1" applyFill="1" applyBorder="1" applyAlignment="1">
      <alignment vertical="center"/>
    </xf>
    <xf numFmtId="4" fontId="2" fillId="7" borderId="38" xfId="0" applyNumberFormat="1" applyFont="1" applyFill="1" applyBorder="1" applyAlignment="1">
      <alignment vertical="center"/>
    </xf>
    <xf numFmtId="4" fontId="2" fillId="7" borderId="40" xfId="0" applyNumberFormat="1" applyFont="1" applyFill="1" applyBorder="1" applyAlignment="1">
      <alignment vertical="center"/>
    </xf>
    <xf numFmtId="4" fontId="2" fillId="7" borderId="42" xfId="0" applyNumberFormat="1" applyFont="1" applyFill="1" applyBorder="1" applyAlignment="1">
      <alignment vertical="center"/>
    </xf>
    <xf numFmtId="4" fontId="2" fillId="7" borderId="39" xfId="0" applyNumberFormat="1" applyFont="1" applyFill="1" applyBorder="1" applyAlignment="1">
      <alignment vertical="center"/>
    </xf>
    <xf numFmtId="4" fontId="2" fillId="7" borderId="41" xfId="0" applyNumberFormat="1" applyFont="1" applyFill="1" applyBorder="1" applyAlignment="1">
      <alignment vertical="center"/>
    </xf>
    <xf numFmtId="0" fontId="2" fillId="4" borderId="30" xfId="0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3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vertical="center"/>
    </xf>
    <xf numFmtId="4" fontId="6" fillId="6" borderId="2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Border="1" applyAlignment="1">
      <alignment vertical="center"/>
    </xf>
    <xf numFmtId="49" fontId="11" fillId="4" borderId="49" xfId="0" applyNumberFormat="1" applyFont="1" applyFill="1" applyBorder="1" applyAlignment="1">
      <alignment horizontal="right" vertical="center" wrapText="1"/>
    </xf>
    <xf numFmtId="4" fontId="12" fillId="7" borderId="16" xfId="0" applyNumberFormat="1" applyFont="1" applyFill="1" applyBorder="1" applyAlignment="1">
      <alignment horizontal="right" vertical="center"/>
    </xf>
    <xf numFmtId="4" fontId="12" fillId="7" borderId="35" xfId="0" applyNumberFormat="1" applyFont="1" applyFill="1" applyBorder="1" applyAlignment="1">
      <alignment horizontal="right" vertical="center"/>
    </xf>
    <xf numFmtId="4" fontId="12" fillId="7" borderId="32" xfId="0" applyNumberFormat="1" applyFont="1" applyFill="1" applyBorder="1" applyAlignment="1">
      <alignment horizontal="right" vertical="center"/>
    </xf>
    <xf numFmtId="4" fontId="12" fillId="7" borderId="34" xfId="0" applyNumberFormat="1" applyFont="1" applyFill="1" applyBorder="1" applyAlignment="1">
      <alignment horizontal="right" vertical="center"/>
    </xf>
    <xf numFmtId="4" fontId="11" fillId="7" borderId="6" xfId="0" applyNumberFormat="1" applyFont="1" applyFill="1" applyBorder="1" applyAlignment="1">
      <alignment horizontal="right" vertical="center" wrapText="1"/>
    </xf>
    <xf numFmtId="4" fontId="11" fillId="7" borderId="16" xfId="0" applyNumberFormat="1" applyFont="1" applyFill="1" applyBorder="1" applyAlignment="1">
      <alignment horizontal="center" vertical="center"/>
    </xf>
    <xf numFmtId="4" fontId="11" fillId="7" borderId="17" xfId="0" applyNumberFormat="1" applyFont="1" applyFill="1" applyBorder="1" applyAlignment="1">
      <alignment horizontal="right" vertical="center"/>
    </xf>
    <xf numFmtId="4" fontId="11" fillId="7" borderId="18" xfId="0" applyNumberFormat="1" applyFont="1" applyFill="1" applyBorder="1" applyAlignment="1">
      <alignment horizontal="right" vertical="center"/>
    </xf>
    <xf numFmtId="4" fontId="11" fillId="7" borderId="38" xfId="0" applyNumberFormat="1" applyFont="1" applyFill="1" applyBorder="1" applyAlignment="1">
      <alignment horizontal="right" vertical="center"/>
    </xf>
    <xf numFmtId="4" fontId="12" fillId="7" borderId="6" xfId="0" applyNumberFormat="1" applyFont="1" applyFill="1" applyBorder="1" applyAlignment="1">
      <alignment vertical="center"/>
    </xf>
    <xf numFmtId="4" fontId="12" fillId="7" borderId="31" xfId="0" applyNumberFormat="1" applyFont="1" applyFill="1" applyBorder="1" applyAlignment="1">
      <alignment horizontal="right" vertical="center"/>
    </xf>
    <xf numFmtId="4" fontId="12" fillId="7" borderId="33" xfId="0" applyNumberFormat="1" applyFont="1" applyFill="1" applyBorder="1" applyAlignment="1">
      <alignment horizontal="right" vertical="center"/>
    </xf>
    <xf numFmtId="4" fontId="11" fillId="7" borderId="6" xfId="0" applyNumberFormat="1" applyFont="1" applyFill="1" applyBorder="1" applyAlignment="1">
      <alignment vertical="center"/>
    </xf>
    <xf numFmtId="4" fontId="11" fillId="7" borderId="6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5" fillId="7" borderId="36" xfId="0" applyNumberFormat="1" applyFont="1" applyFill="1" applyBorder="1" applyAlignment="1">
      <alignment horizontal="right" vertical="center"/>
    </xf>
    <xf numFmtId="4" fontId="5" fillId="7" borderId="42" xfId="0" applyNumberFormat="1" applyFont="1" applyFill="1" applyBorder="1" applyAlignment="1">
      <alignment horizontal="right" vertical="center"/>
    </xf>
    <xf numFmtId="4" fontId="5" fillId="7" borderId="38" xfId="0" applyNumberFormat="1" applyFont="1" applyFill="1" applyBorder="1" applyAlignment="1">
      <alignment horizontal="right" vertical="center"/>
    </xf>
    <xf numFmtId="4" fontId="5" fillId="7" borderId="4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 wrapText="1"/>
    </xf>
    <xf numFmtId="4" fontId="2" fillId="7" borderId="36" xfId="0" applyNumberFormat="1" applyFont="1" applyFill="1" applyBorder="1" applyAlignment="1">
      <alignment horizontal="center" vertical="center"/>
    </xf>
    <xf numFmtId="4" fontId="2" fillId="7" borderId="41" xfId="0" applyNumberFormat="1" applyFont="1" applyFill="1" applyBorder="1" applyAlignment="1">
      <alignment horizontal="right" vertical="center"/>
    </xf>
    <xf numFmtId="4" fontId="2" fillId="7" borderId="51" xfId="0" applyNumberFormat="1" applyFont="1" applyFill="1" applyBorder="1" applyAlignment="1">
      <alignment horizontal="right" vertical="center"/>
    </xf>
    <xf numFmtId="4" fontId="12" fillId="7" borderId="15" xfId="0" applyNumberFormat="1" applyFont="1" applyFill="1" applyBorder="1" applyAlignment="1">
      <alignment vertical="center"/>
    </xf>
    <xf numFmtId="4" fontId="5" fillId="7" borderId="37" xfId="0" applyNumberFormat="1" applyFont="1" applyFill="1" applyBorder="1" applyAlignment="1">
      <alignment horizontal="right" vertical="center"/>
    </xf>
    <xf numFmtId="4" fontId="5" fillId="7" borderId="39" xfId="0" applyNumberFormat="1" applyFont="1" applyFill="1" applyBorder="1" applyAlignment="1">
      <alignment horizontal="right" vertical="center"/>
    </xf>
    <xf numFmtId="4" fontId="11" fillId="7" borderId="15" xfId="0" applyNumberFormat="1" applyFont="1" applyFill="1" applyBorder="1" applyAlignment="1">
      <alignment vertical="center"/>
    </xf>
    <xf numFmtId="49" fontId="2" fillId="4" borderId="49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/>
    </xf>
    <xf numFmtId="4" fontId="2" fillId="7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4" fontId="11" fillId="7" borderId="52" xfId="0" applyNumberFormat="1" applyFont="1" applyFill="1" applyBorder="1" applyAlignment="1">
      <alignment vertical="center"/>
    </xf>
    <xf numFmtId="4" fontId="12" fillId="7" borderId="36" xfId="0" applyNumberFormat="1" applyFont="1" applyFill="1" applyBorder="1" applyAlignment="1">
      <alignment vertical="center"/>
    </xf>
    <xf numFmtId="4" fontId="5" fillId="7" borderId="37" xfId="0" applyNumberFormat="1" applyFont="1" applyFill="1" applyBorder="1" applyAlignment="1">
      <alignment vertical="center"/>
    </xf>
    <xf numFmtId="4" fontId="5" fillId="7" borderId="39" xfId="0" applyNumberFormat="1" applyFont="1" applyFill="1" applyBorder="1" applyAlignment="1">
      <alignment vertical="center"/>
    </xf>
    <xf numFmtId="4" fontId="5" fillId="7" borderId="36" xfId="0" applyNumberFormat="1" applyFont="1" applyFill="1" applyBorder="1" applyAlignment="1">
      <alignment vertical="center"/>
    </xf>
    <xf numFmtId="0" fontId="2" fillId="4" borderId="29" xfId="0" applyFont="1" applyFill="1" applyBorder="1" applyAlignment="1">
      <alignment horizontal="right" vertical="center" wrapText="1"/>
    </xf>
    <xf numFmtId="4" fontId="2" fillId="4" borderId="30" xfId="0" applyNumberFormat="1" applyFont="1" applyFill="1" applyBorder="1" applyAlignment="1">
      <alignment vertical="center"/>
    </xf>
    <xf numFmtId="4" fontId="2" fillId="4" borderId="55" xfId="0" applyNumberFormat="1" applyFont="1" applyFill="1" applyBorder="1" applyAlignment="1">
      <alignment vertical="center"/>
    </xf>
    <xf numFmtId="4" fontId="2" fillId="4" borderId="2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4" fontId="2" fillId="4" borderId="11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5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9" fillId="6" borderId="53" xfId="1" applyFont="1" applyFill="1" applyBorder="1" applyAlignment="1">
      <alignment horizontal="center" vertical="center" wrapText="1"/>
    </xf>
    <xf numFmtId="0" fontId="7" fillId="6" borderId="44" xfId="1" applyFont="1" applyFill="1" applyBorder="1" applyAlignment="1">
      <alignment horizontal="center" vertical="center" wrapText="1"/>
    </xf>
    <xf numFmtId="0" fontId="7" fillId="6" borderId="54" xfId="1" applyFont="1" applyFill="1" applyBorder="1" applyAlignment="1">
      <alignment horizontal="center" vertical="center" wrapText="1"/>
    </xf>
    <xf numFmtId="0" fontId="9" fillId="6" borderId="30" xfId="1" applyFont="1" applyFill="1" applyBorder="1" applyAlignment="1">
      <alignment horizontal="center" vertical="center" wrapText="1"/>
    </xf>
    <xf numFmtId="4" fontId="2" fillId="6" borderId="55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6" fillId="6" borderId="55" xfId="0" applyNumberFormat="1" applyFont="1" applyFill="1" applyBorder="1" applyAlignment="1">
      <alignment horizontal="center" vertical="center" wrapText="1" shrinkToFit="1"/>
    </xf>
    <xf numFmtId="0" fontId="9" fillId="6" borderId="10" xfId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5" borderId="29" xfId="0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vertical="center"/>
    </xf>
    <xf numFmtId="4" fontId="2" fillId="5" borderId="30" xfId="0" applyNumberFormat="1" applyFont="1" applyFill="1" applyBorder="1" applyAlignment="1">
      <alignment vertical="center"/>
    </xf>
    <xf numFmtId="4" fontId="2" fillId="5" borderId="10" xfId="0" applyNumberFormat="1" applyFont="1" applyFill="1" applyBorder="1" applyAlignment="1">
      <alignment vertical="center"/>
    </xf>
    <xf numFmtId="4" fontId="2" fillId="5" borderId="5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2" fillId="4" borderId="5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/>
    </xf>
    <xf numFmtId="4" fontId="2" fillId="8" borderId="11" xfId="0" applyNumberFormat="1" applyFont="1" applyFill="1" applyBorder="1" applyAlignment="1">
      <alignment vertical="center"/>
    </xf>
    <xf numFmtId="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horizontal="right" vertical="center"/>
    </xf>
    <xf numFmtId="4" fontId="17" fillId="3" borderId="0" xfId="0" applyNumberFormat="1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center" vertical="center" wrapText="1"/>
    </xf>
    <xf numFmtId="4" fontId="17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 wrapText="1"/>
    </xf>
    <xf numFmtId="4" fontId="2" fillId="7" borderId="49" xfId="0" applyNumberFormat="1" applyFont="1" applyFill="1" applyBorder="1" applyAlignment="1">
      <alignment horizontal="right" vertical="center"/>
    </xf>
    <xf numFmtId="4" fontId="2" fillId="7" borderId="49" xfId="0" applyNumberFormat="1" applyFont="1" applyFill="1" applyBorder="1" applyAlignment="1">
      <alignment vertical="center"/>
    </xf>
    <xf numFmtId="4" fontId="2" fillId="7" borderId="56" xfId="0" applyNumberFormat="1" applyFont="1" applyFill="1" applyBorder="1" applyAlignment="1">
      <alignment vertical="center"/>
    </xf>
    <xf numFmtId="4" fontId="2" fillId="7" borderId="57" xfId="0" applyNumberFormat="1" applyFont="1" applyFill="1" applyBorder="1" applyAlignment="1">
      <alignment vertical="center"/>
    </xf>
    <xf numFmtId="4" fontId="2" fillId="7" borderId="58" xfId="0" applyNumberFormat="1" applyFont="1" applyFill="1" applyBorder="1" applyAlignment="1">
      <alignment vertical="center"/>
    </xf>
    <xf numFmtId="4" fontId="2" fillId="7" borderId="59" xfId="0" applyNumberFormat="1" applyFont="1" applyFill="1" applyBorder="1" applyAlignment="1">
      <alignment vertical="center"/>
    </xf>
    <xf numFmtId="4" fontId="2" fillId="7" borderId="60" xfId="0" applyNumberFormat="1" applyFont="1" applyFill="1" applyBorder="1" applyAlignment="1">
      <alignment vertical="center"/>
    </xf>
    <xf numFmtId="4" fontId="2" fillId="7" borderId="61" xfId="0" applyNumberFormat="1" applyFont="1" applyFill="1" applyBorder="1" applyAlignment="1">
      <alignment vertical="center"/>
    </xf>
    <xf numFmtId="0" fontId="9" fillId="6" borderId="11" xfId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 shrinkToFit="1"/>
    </xf>
    <xf numFmtId="4" fontId="6" fillId="6" borderId="12" xfId="0" applyNumberFormat="1" applyFont="1" applyFill="1" applyBorder="1" applyAlignment="1">
      <alignment horizontal="center" vertical="center" wrapText="1" shrinkToFit="1"/>
    </xf>
    <xf numFmtId="4" fontId="2" fillId="7" borderId="52" xfId="0" applyNumberFormat="1" applyFont="1" applyFill="1" applyBorder="1" applyAlignment="1">
      <alignment horizontal="right" vertical="center"/>
    </xf>
    <xf numFmtId="4" fontId="2" fillId="7" borderId="56" xfId="0" applyNumberFormat="1" applyFont="1" applyFill="1" applyBorder="1" applyAlignment="1">
      <alignment horizontal="right" vertical="center"/>
    </xf>
    <xf numFmtId="4" fontId="2" fillId="7" borderId="57" xfId="0" applyNumberFormat="1" applyFont="1" applyFill="1" applyBorder="1" applyAlignment="1">
      <alignment horizontal="right" vertical="center"/>
    </xf>
    <xf numFmtId="4" fontId="2" fillId="7" borderId="61" xfId="0" applyNumberFormat="1" applyFont="1" applyFill="1" applyBorder="1" applyAlignment="1">
      <alignment horizontal="right" vertical="center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29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 wrapText="1"/>
    </xf>
    <xf numFmtId="4" fontId="2" fillId="5" borderId="29" xfId="0" applyNumberFormat="1" applyFont="1" applyFill="1" applyBorder="1" applyAlignment="1">
      <alignment horizontal="center" vertical="center" wrapText="1"/>
    </xf>
    <xf numFmtId="4" fontId="2" fillId="5" borderId="13" xfId="0" applyNumberFormat="1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center" vertical="center"/>
    </xf>
    <xf numFmtId="4" fontId="2" fillId="5" borderId="29" xfId="0" applyNumberFormat="1" applyFont="1" applyFill="1" applyBorder="1" applyAlignment="1">
      <alignment horizontal="center" vertical="center"/>
    </xf>
    <xf numFmtId="4" fontId="2" fillId="5" borderId="23" xfId="0" applyNumberFormat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46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29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43" xfId="0" applyNumberFormat="1" applyFont="1" applyFill="1" applyBorder="1" applyAlignment="1">
      <alignment horizontal="center" vertical="center" wrapText="1"/>
    </xf>
    <xf numFmtId="4" fontId="2" fillId="6" borderId="19" xfId="0" applyNumberFormat="1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20" xfId="0" applyNumberFormat="1" applyFont="1" applyFill="1" applyBorder="1" applyAlignment="1">
      <alignment horizontal="center" vertical="center"/>
    </xf>
    <xf numFmtId="4" fontId="2" fillId="6" borderId="21" xfId="0" applyNumberFormat="1" applyFont="1" applyFill="1" applyBorder="1" applyAlignment="1">
      <alignment horizontal="center" vertical="center"/>
    </xf>
    <xf numFmtId="4" fontId="2" fillId="4" borderId="22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 wrapText="1"/>
    </xf>
    <xf numFmtId="4" fontId="2" fillId="5" borderId="24" xfId="0" applyNumberFormat="1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4" fontId="14" fillId="4" borderId="11" xfId="0" applyNumberFormat="1" applyFont="1" applyFill="1" applyBorder="1" applyAlignment="1">
      <alignment horizontal="center" vertical="center" wrapText="1"/>
    </xf>
    <xf numFmtId="4" fontId="14" fillId="4" borderId="12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" fontId="2" fillId="5" borderId="45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5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45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25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48" xfId="0" applyNumberFormat="1" applyFont="1" applyFill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4" fontId="2" fillId="5" borderId="43" xfId="0" applyNumberFormat="1" applyFont="1" applyFill="1" applyBorder="1" applyAlignment="1">
      <alignment horizontal="center" vertical="center" wrapText="1"/>
    </xf>
    <xf numFmtId="4" fontId="2" fillId="4" borderId="23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" fontId="2" fillId="5" borderId="4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4" fontId="2" fillId="8" borderId="13" xfId="0" applyNumberFormat="1" applyFont="1" applyFill="1" applyBorder="1" applyAlignment="1">
      <alignment horizontal="center" vertical="center" wrapText="1"/>
    </xf>
    <xf numFmtId="4" fontId="2" fillId="8" borderId="29" xfId="0" applyNumberFormat="1" applyFont="1" applyFill="1" applyBorder="1" applyAlignment="1">
      <alignment horizontal="center" vertical="center" wrapText="1"/>
    </xf>
  </cellXfs>
  <cellStyles count="4">
    <cellStyle name="Euro" xfId="2"/>
    <cellStyle name="Normal" xfId="0" builtinId="0"/>
    <cellStyle name="Normal 2 2" xfId="3"/>
    <cellStyle name="Normal_Print acte 21.10.20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mb.ro/" TargetMode="External"/><Relationship Id="rId13" Type="http://schemas.openxmlformats.org/officeDocument/2006/relationships/hyperlink" Target="http://www.casmb.ro/" TargetMode="External"/><Relationship Id="rId18" Type="http://schemas.openxmlformats.org/officeDocument/2006/relationships/hyperlink" Target="http://www.casmb.ro/" TargetMode="External"/><Relationship Id="rId3" Type="http://schemas.openxmlformats.org/officeDocument/2006/relationships/hyperlink" Target="http://www.casmb.ro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asmb.ro/" TargetMode="External"/><Relationship Id="rId12" Type="http://schemas.openxmlformats.org/officeDocument/2006/relationships/hyperlink" Target="http://www.casmb.ro/" TargetMode="External"/><Relationship Id="rId17" Type="http://schemas.openxmlformats.org/officeDocument/2006/relationships/hyperlink" Target="http://www.casmb.ro/" TargetMode="External"/><Relationship Id="rId2" Type="http://schemas.openxmlformats.org/officeDocument/2006/relationships/hyperlink" Target="http://www.casmb.ro/" TargetMode="External"/><Relationship Id="rId16" Type="http://schemas.openxmlformats.org/officeDocument/2006/relationships/hyperlink" Target="http://www.casmb.ro/" TargetMode="External"/><Relationship Id="rId20" Type="http://schemas.openxmlformats.org/officeDocument/2006/relationships/hyperlink" Target="http://www.casmb.ro/" TargetMode="External"/><Relationship Id="rId1" Type="http://schemas.openxmlformats.org/officeDocument/2006/relationships/hyperlink" Target="http://www.casmb.ro/" TargetMode="External"/><Relationship Id="rId6" Type="http://schemas.openxmlformats.org/officeDocument/2006/relationships/hyperlink" Target="http://www.casmb.ro/" TargetMode="External"/><Relationship Id="rId11" Type="http://schemas.openxmlformats.org/officeDocument/2006/relationships/hyperlink" Target="http://www.casmb.ro/" TargetMode="External"/><Relationship Id="rId5" Type="http://schemas.openxmlformats.org/officeDocument/2006/relationships/hyperlink" Target="http://www.casmb.ro/" TargetMode="External"/><Relationship Id="rId15" Type="http://schemas.openxmlformats.org/officeDocument/2006/relationships/hyperlink" Target="http://www.casmb.ro/" TargetMode="External"/><Relationship Id="rId10" Type="http://schemas.openxmlformats.org/officeDocument/2006/relationships/hyperlink" Target="http://www.casmb.ro/" TargetMode="External"/><Relationship Id="rId19" Type="http://schemas.openxmlformats.org/officeDocument/2006/relationships/hyperlink" Target="http://www.casmb.ro/" TargetMode="External"/><Relationship Id="rId4" Type="http://schemas.openxmlformats.org/officeDocument/2006/relationships/hyperlink" Target="http://www.casmb.ro/" TargetMode="External"/><Relationship Id="rId9" Type="http://schemas.openxmlformats.org/officeDocument/2006/relationships/hyperlink" Target="http://www.casmb.ro/" TargetMode="External"/><Relationship Id="rId14" Type="http://schemas.openxmlformats.org/officeDocument/2006/relationships/hyperlink" Target="http://www.casmb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F77"/>
  <sheetViews>
    <sheetView tabSelected="1" topLeftCell="A21" zoomScaleNormal="100" workbookViewId="0">
      <pane xSplit="3" topLeftCell="D1" activePane="topRight" state="frozen"/>
      <selection pane="topRight" activeCell="Z50" sqref="A44:Z50"/>
    </sheetView>
  </sheetViews>
  <sheetFormatPr defaultColWidth="1.28515625" defaultRowHeight="12" customHeight="1"/>
  <cols>
    <col min="1" max="1" width="1.28515625" style="2" customWidth="1"/>
    <col min="2" max="2" width="17" style="2" customWidth="1"/>
    <col min="3" max="3" width="1.28515625" style="2" customWidth="1"/>
    <col min="4" max="6" width="13.5703125" style="2" customWidth="1"/>
    <col min="7" max="8" width="12.28515625" style="2" customWidth="1"/>
    <col min="9" max="9" width="12.42578125" style="2" customWidth="1"/>
    <col min="10" max="10" width="1.28515625" style="2" customWidth="1"/>
    <col min="11" max="11" width="12" style="2" customWidth="1"/>
    <col min="12" max="13" width="11.7109375" style="2" customWidth="1"/>
    <col min="14" max="14" width="12.140625" style="2" customWidth="1"/>
    <col min="15" max="15" width="11.7109375" style="2" customWidth="1"/>
    <col min="16" max="16" width="10" style="2" customWidth="1"/>
    <col min="17" max="17" width="11.28515625" style="2" customWidth="1"/>
    <col min="18" max="18" width="12" style="2" customWidth="1"/>
    <col min="19" max="19" width="1.28515625" style="2" customWidth="1"/>
    <col min="20" max="20" width="12.5703125" style="2" bestFit="1" customWidth="1"/>
    <col min="21" max="21" width="1.28515625" style="2" customWidth="1"/>
    <col min="22" max="22" width="14.42578125" style="2" customWidth="1"/>
    <col min="23" max="23" width="1.28515625" style="2" customWidth="1"/>
    <col min="24" max="24" width="13.85546875" style="2" customWidth="1"/>
    <col min="25" max="25" width="11" style="2" bestFit="1" customWidth="1"/>
    <col min="26" max="26" width="14.85546875" style="2" customWidth="1"/>
    <col min="27" max="27" width="11" style="2" bestFit="1" customWidth="1"/>
    <col min="28" max="28" width="10" style="2" customWidth="1"/>
    <col min="29" max="29" width="10.28515625" style="2" customWidth="1"/>
    <col min="30" max="30" width="1.28515625" style="2" customWidth="1"/>
    <col min="31" max="31" width="12.7109375" style="2" customWidth="1"/>
    <col min="32" max="32" width="1.28515625" style="2" customWidth="1"/>
    <col min="33" max="16384" width="1.28515625" style="2"/>
  </cols>
  <sheetData>
    <row r="1" spans="1:32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s="4" customFormat="1" ht="18.75" thickBot="1">
      <c r="A2" s="3"/>
      <c r="B2" s="219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0"/>
      <c r="V2" s="221"/>
      <c r="W2" s="220"/>
      <c r="X2" s="221"/>
      <c r="Y2" s="221"/>
      <c r="Z2" s="221"/>
      <c r="AA2" s="221"/>
      <c r="AB2" s="221"/>
      <c r="AC2" s="220"/>
      <c r="AD2" s="222"/>
      <c r="AE2" s="222"/>
      <c r="AF2" s="223"/>
    </row>
    <row r="3" spans="1:32" ht="12" customHeight="1" thickBot="1">
      <c r="A3" s="1"/>
      <c r="B3" s="207" t="s">
        <v>1</v>
      </c>
      <c r="C3" s="225"/>
      <c r="D3" s="180" t="s">
        <v>2</v>
      </c>
      <c r="E3" s="181"/>
      <c r="F3" s="181"/>
      <c r="G3" s="181"/>
      <c r="H3" s="181"/>
      <c r="I3" s="182"/>
      <c r="J3" s="183"/>
      <c r="K3" s="185" t="s">
        <v>3</v>
      </c>
      <c r="L3" s="186"/>
      <c r="M3" s="186"/>
      <c r="N3" s="186"/>
      <c r="O3" s="186"/>
      <c r="P3" s="186"/>
      <c r="Q3" s="186"/>
      <c r="R3" s="187"/>
      <c r="S3" s="183"/>
      <c r="T3" s="155" t="s">
        <v>4</v>
      </c>
      <c r="U3" s="183"/>
      <c r="V3" s="155" t="s">
        <v>5</v>
      </c>
      <c r="W3" s="197"/>
      <c r="X3" s="185" t="s">
        <v>6</v>
      </c>
      <c r="Y3" s="186"/>
      <c r="Z3" s="186"/>
      <c r="AA3" s="186"/>
      <c r="AB3" s="186"/>
      <c r="AC3" s="187"/>
      <c r="AD3" s="193"/>
      <c r="AE3" s="155" t="s">
        <v>7</v>
      </c>
      <c r="AF3" s="217"/>
    </row>
    <row r="4" spans="1:32" ht="18.75" customHeight="1" thickBot="1">
      <c r="A4" s="1"/>
      <c r="B4" s="208"/>
      <c r="C4" s="197"/>
      <c r="D4" s="161" t="s">
        <v>8</v>
      </c>
      <c r="E4" s="163" t="s">
        <v>9</v>
      </c>
      <c r="F4" s="165" t="s">
        <v>10</v>
      </c>
      <c r="G4" s="166"/>
      <c r="H4" s="167"/>
      <c r="I4" s="168" t="s">
        <v>11</v>
      </c>
      <c r="J4" s="183"/>
      <c r="K4" s="170" t="s">
        <v>12</v>
      </c>
      <c r="L4" s="171"/>
      <c r="M4" s="171"/>
      <c r="N4" s="172"/>
      <c r="O4" s="173" t="s">
        <v>13</v>
      </c>
      <c r="P4" s="171"/>
      <c r="Q4" s="174"/>
      <c r="R4" s="175" t="s">
        <v>14</v>
      </c>
      <c r="S4" s="183"/>
      <c r="T4" s="160"/>
      <c r="U4" s="183"/>
      <c r="V4" s="160"/>
      <c r="W4" s="197"/>
      <c r="X4" s="149" t="s">
        <v>15</v>
      </c>
      <c r="Y4" s="151" t="s">
        <v>16</v>
      </c>
      <c r="Z4" s="152"/>
      <c r="AA4" s="153"/>
      <c r="AB4" s="154" t="s">
        <v>17</v>
      </c>
      <c r="AC4" s="155" t="s">
        <v>18</v>
      </c>
      <c r="AD4" s="194"/>
      <c r="AE4" s="160"/>
      <c r="AF4" s="217"/>
    </row>
    <row r="5" spans="1:32" s="16" customFormat="1" ht="33.75" thickBot="1">
      <c r="A5" s="6"/>
      <c r="B5" s="224"/>
      <c r="C5" s="197"/>
      <c r="D5" s="162"/>
      <c r="E5" s="164"/>
      <c r="F5" s="99" t="s">
        <v>19</v>
      </c>
      <c r="G5" s="100" t="s">
        <v>20</v>
      </c>
      <c r="H5" s="101" t="s">
        <v>21</v>
      </c>
      <c r="I5" s="169"/>
      <c r="J5" s="183"/>
      <c r="K5" s="102" t="s">
        <v>19</v>
      </c>
      <c r="L5" s="103" t="s">
        <v>22</v>
      </c>
      <c r="M5" s="104" t="s">
        <v>23</v>
      </c>
      <c r="N5" s="105" t="s">
        <v>24</v>
      </c>
      <c r="O5" s="142" t="s">
        <v>19</v>
      </c>
      <c r="P5" s="143" t="s">
        <v>25</v>
      </c>
      <c r="Q5" s="144" t="s">
        <v>26</v>
      </c>
      <c r="R5" s="215"/>
      <c r="S5" s="183"/>
      <c r="T5" s="156"/>
      <c r="U5" s="183"/>
      <c r="V5" s="156"/>
      <c r="W5" s="197"/>
      <c r="X5" s="190"/>
      <c r="Y5" s="14" t="s">
        <v>19</v>
      </c>
      <c r="Z5" s="15" t="s">
        <v>27</v>
      </c>
      <c r="AA5" s="13" t="s">
        <v>28</v>
      </c>
      <c r="AB5" s="216"/>
      <c r="AC5" s="156"/>
      <c r="AD5" s="194"/>
      <c r="AE5" s="156"/>
      <c r="AF5" s="217"/>
    </row>
    <row r="6" spans="1:32" ht="11.25">
      <c r="A6" s="1"/>
      <c r="B6" s="17" t="s">
        <v>29</v>
      </c>
      <c r="C6" s="197"/>
      <c r="D6" s="145">
        <v>127724212.19999979</v>
      </c>
      <c r="E6" s="134">
        <v>62596266.200000003</v>
      </c>
      <c r="F6" s="146">
        <f>G6+H6</f>
        <v>5272521.6000000015</v>
      </c>
      <c r="G6" s="147">
        <v>2937521.600000002</v>
      </c>
      <c r="H6" s="148">
        <v>2335000</v>
      </c>
      <c r="I6" s="135">
        <f t="shared" ref="I6:I15" si="0">D6+E6+G6+H6</f>
        <v>195592999.99999979</v>
      </c>
      <c r="J6" s="183"/>
      <c r="K6" s="135">
        <f t="shared" ref="K6:K13" si="1">L6+M6+N6</f>
        <v>29403000.000000034</v>
      </c>
      <c r="L6" s="136">
        <v>10120512.600000009</v>
      </c>
      <c r="M6" s="137">
        <v>7374272.4000000004</v>
      </c>
      <c r="N6" s="138">
        <v>11908215.000000026</v>
      </c>
      <c r="O6" s="139">
        <f t="shared" ref="O6:O15" si="2">P6+Q6</f>
        <v>3048999.9999999995</v>
      </c>
      <c r="P6" s="140">
        <v>144999.99999999971</v>
      </c>
      <c r="Q6" s="141">
        <v>2904000</v>
      </c>
      <c r="R6" s="135">
        <f>K6+O6</f>
        <v>32452000.000000034</v>
      </c>
      <c r="S6" s="183"/>
      <c r="T6" s="134">
        <v>42158999.999999978</v>
      </c>
      <c r="U6" s="183"/>
      <c r="V6" s="134">
        <v>2746999.9999999953</v>
      </c>
      <c r="W6" s="197"/>
      <c r="X6" s="18">
        <v>78000</v>
      </c>
      <c r="Y6" s="19">
        <f t="shared" ref="Y6:Y15" si="3">Z6+AA6</f>
        <v>364999.99999999983</v>
      </c>
      <c r="Z6" s="20">
        <v>272999.99999999983</v>
      </c>
      <c r="AA6" s="21">
        <v>92000</v>
      </c>
      <c r="AB6" s="19">
        <v>26000</v>
      </c>
      <c r="AC6" s="134">
        <f>X6+Y6+AB6</f>
        <v>468999.99999999983</v>
      </c>
      <c r="AD6" s="197"/>
      <c r="AE6" s="27">
        <v>216000.00000000049</v>
      </c>
      <c r="AF6" s="217"/>
    </row>
    <row r="7" spans="1:32" s="24" customFormat="1" ht="11.25">
      <c r="A7" s="23"/>
      <c r="B7" s="25" t="s">
        <v>30</v>
      </c>
      <c r="C7" s="197"/>
      <c r="D7" s="26">
        <v>0</v>
      </c>
      <c r="E7" s="27">
        <v>0</v>
      </c>
      <c r="F7" s="28">
        <f t="shared" ref="F7:F15" si="4">G7+H7</f>
        <v>0</v>
      </c>
      <c r="G7" s="29">
        <v>0</v>
      </c>
      <c r="H7" s="30">
        <v>0</v>
      </c>
      <c r="I7" s="22">
        <f t="shared" si="0"/>
        <v>0</v>
      </c>
      <c r="J7" s="183"/>
      <c r="K7" s="22">
        <f t="shared" si="1"/>
        <v>606870</v>
      </c>
      <c r="L7" s="31">
        <v>-541014.78</v>
      </c>
      <c r="M7" s="32">
        <v>-436937.51</v>
      </c>
      <c r="N7" s="33">
        <v>1584822.29</v>
      </c>
      <c r="O7" s="36">
        <f t="shared" si="2"/>
        <v>1510</v>
      </c>
      <c r="P7" s="34">
        <v>1510</v>
      </c>
      <c r="Q7" s="35">
        <v>0</v>
      </c>
      <c r="R7" s="22">
        <f>K7+O7</f>
        <v>608380</v>
      </c>
      <c r="S7" s="183"/>
      <c r="T7" s="27">
        <v>3089730</v>
      </c>
      <c r="U7" s="183"/>
      <c r="V7" s="27">
        <v>0</v>
      </c>
      <c r="W7" s="197"/>
      <c r="X7" s="26">
        <v>0</v>
      </c>
      <c r="Y7" s="27">
        <f t="shared" si="3"/>
        <v>24740</v>
      </c>
      <c r="Z7" s="28">
        <v>0</v>
      </c>
      <c r="AA7" s="30">
        <v>24740</v>
      </c>
      <c r="AB7" s="27">
        <v>0</v>
      </c>
      <c r="AC7" s="27">
        <f t="shared" ref="AC7:AC15" si="5">X7+Y7+AB7</f>
        <v>24740</v>
      </c>
      <c r="AD7" s="197"/>
      <c r="AE7" s="27">
        <v>43120</v>
      </c>
      <c r="AF7" s="217"/>
    </row>
    <row r="8" spans="1:32" ht="11.25">
      <c r="A8" s="1"/>
      <c r="B8" s="25" t="s">
        <v>31</v>
      </c>
      <c r="C8" s="197"/>
      <c r="D8" s="26">
        <v>39323078.039999999</v>
      </c>
      <c r="E8" s="27">
        <v>13224460.58</v>
      </c>
      <c r="F8" s="28">
        <f t="shared" si="4"/>
        <v>1086150.2</v>
      </c>
      <c r="G8" s="29">
        <v>597857.38</v>
      </c>
      <c r="H8" s="30">
        <v>488292.82</v>
      </c>
      <c r="I8" s="22">
        <f t="shared" si="0"/>
        <v>53633688.82</v>
      </c>
      <c r="J8" s="183"/>
      <c r="K8" s="22">
        <f t="shared" si="1"/>
        <v>40852432.669999972</v>
      </c>
      <c r="L8" s="31">
        <v>12902010.579999965</v>
      </c>
      <c r="M8" s="32">
        <v>9070222.2500000019</v>
      </c>
      <c r="N8" s="33">
        <v>18880199.84</v>
      </c>
      <c r="O8" s="36">
        <f t="shared" si="2"/>
        <v>1181164.2</v>
      </c>
      <c r="P8" s="34">
        <v>47959.999999999971</v>
      </c>
      <c r="Q8" s="35">
        <v>1133204.2</v>
      </c>
      <c r="R8" s="22">
        <f t="shared" ref="R8:R15" si="6">K8+O8</f>
        <v>42033596.869999975</v>
      </c>
      <c r="S8" s="183"/>
      <c r="T8" s="27">
        <v>21956396.059999999</v>
      </c>
      <c r="U8" s="183"/>
      <c r="V8" s="27">
        <v>721676.42</v>
      </c>
      <c r="W8" s="197"/>
      <c r="X8" s="26">
        <v>44470.879999999997</v>
      </c>
      <c r="Y8" s="27">
        <f t="shared" si="3"/>
        <v>98064.39</v>
      </c>
      <c r="Z8" s="28">
        <v>76960.62</v>
      </c>
      <c r="AA8" s="30">
        <v>21103.77</v>
      </c>
      <c r="AB8" s="27">
        <v>-7197.82</v>
      </c>
      <c r="AC8" s="27">
        <f t="shared" si="5"/>
        <v>135337.44999999998</v>
      </c>
      <c r="AD8" s="197"/>
      <c r="AE8" s="27">
        <v>218109.64</v>
      </c>
      <c r="AF8" s="217"/>
    </row>
    <row r="9" spans="1:32" ht="11.25">
      <c r="A9" s="1"/>
      <c r="B9" s="25" t="s">
        <v>33</v>
      </c>
      <c r="C9" s="197"/>
      <c r="D9" s="26">
        <v>0</v>
      </c>
      <c r="E9" s="27">
        <v>0</v>
      </c>
      <c r="F9" s="28">
        <f t="shared" si="4"/>
        <v>0</v>
      </c>
      <c r="G9" s="29">
        <v>0</v>
      </c>
      <c r="H9" s="30">
        <v>0</v>
      </c>
      <c r="I9" s="22">
        <f t="shared" si="0"/>
        <v>0</v>
      </c>
      <c r="J9" s="183"/>
      <c r="K9" s="22">
        <f t="shared" si="1"/>
        <v>0</v>
      </c>
      <c r="L9" s="31">
        <v>0</v>
      </c>
      <c r="M9" s="32">
        <v>0</v>
      </c>
      <c r="N9" s="33">
        <v>0</v>
      </c>
      <c r="O9" s="36">
        <f t="shared" si="2"/>
        <v>0</v>
      </c>
      <c r="P9" s="34">
        <v>0</v>
      </c>
      <c r="Q9" s="35">
        <v>0</v>
      </c>
      <c r="R9" s="22">
        <f t="shared" si="6"/>
        <v>0</v>
      </c>
      <c r="S9" s="183"/>
      <c r="T9" s="27">
        <v>400000</v>
      </c>
      <c r="U9" s="183"/>
      <c r="V9" s="27">
        <v>0</v>
      </c>
      <c r="W9" s="197"/>
      <c r="X9" s="26">
        <v>0</v>
      </c>
      <c r="Y9" s="27">
        <f t="shared" si="3"/>
        <v>0</v>
      </c>
      <c r="Z9" s="28">
        <v>0</v>
      </c>
      <c r="AA9" s="30">
        <v>0</v>
      </c>
      <c r="AB9" s="27">
        <v>0</v>
      </c>
      <c r="AC9" s="27">
        <f t="shared" si="5"/>
        <v>0</v>
      </c>
      <c r="AD9" s="197"/>
      <c r="AE9" s="27">
        <v>0</v>
      </c>
      <c r="AF9" s="217"/>
    </row>
    <row r="10" spans="1:32" ht="11.25">
      <c r="A10" s="1"/>
      <c r="B10" s="25" t="s">
        <v>32</v>
      </c>
      <c r="C10" s="197"/>
      <c r="D10" s="26">
        <v>282730736.75999999</v>
      </c>
      <c r="E10" s="27">
        <v>125489614.82000002</v>
      </c>
      <c r="F10" s="28">
        <f t="shared" si="4"/>
        <v>10791959.599999994</v>
      </c>
      <c r="G10" s="29">
        <v>5843252.4199999981</v>
      </c>
      <c r="H10" s="30">
        <v>4948707.179999996</v>
      </c>
      <c r="I10" s="22">
        <f t="shared" si="0"/>
        <v>419012311.18000007</v>
      </c>
      <c r="J10" s="183"/>
      <c r="K10" s="22">
        <f t="shared" si="1"/>
        <v>32331697.329999998</v>
      </c>
      <c r="L10" s="31">
        <v>10161716.779999999</v>
      </c>
      <c r="M10" s="32">
        <v>6542698.9500000002</v>
      </c>
      <c r="N10" s="33">
        <v>15627281.6</v>
      </c>
      <c r="O10" s="36">
        <f t="shared" si="2"/>
        <v>6691325.7999999989</v>
      </c>
      <c r="P10" s="34">
        <v>329530.00000000017</v>
      </c>
      <c r="Q10" s="35">
        <v>6361795.7999999989</v>
      </c>
      <c r="R10" s="22">
        <f t="shared" si="6"/>
        <v>39023023.129999995</v>
      </c>
      <c r="S10" s="183"/>
      <c r="T10" s="27">
        <v>75256873.939999998</v>
      </c>
      <c r="U10" s="183"/>
      <c r="V10" s="27">
        <v>6016323.5799999954</v>
      </c>
      <c r="W10" s="197"/>
      <c r="X10" s="26">
        <v>222529.11999999994</v>
      </c>
      <c r="Y10" s="27">
        <f t="shared" si="3"/>
        <v>512195.61000000022</v>
      </c>
      <c r="Z10" s="28">
        <v>306039.37999999989</v>
      </c>
      <c r="AA10" s="30">
        <v>206156.23000000033</v>
      </c>
      <c r="AB10" s="27">
        <v>7197.82</v>
      </c>
      <c r="AC10" s="27">
        <f t="shared" si="5"/>
        <v>741922.55000000016</v>
      </c>
      <c r="AD10" s="197"/>
      <c r="AE10" s="27">
        <v>1101770.3599999999</v>
      </c>
      <c r="AF10" s="217"/>
    </row>
    <row r="11" spans="1:32" s="24" customFormat="1" ht="11.25">
      <c r="A11" s="23"/>
      <c r="B11" s="25" t="s">
        <v>34</v>
      </c>
      <c r="C11" s="197"/>
      <c r="D11" s="26">
        <v>0</v>
      </c>
      <c r="E11" s="27">
        <v>0</v>
      </c>
      <c r="F11" s="28">
        <f t="shared" si="4"/>
        <v>0</v>
      </c>
      <c r="G11" s="29">
        <v>0</v>
      </c>
      <c r="H11" s="30">
        <v>0</v>
      </c>
      <c r="I11" s="22">
        <f t="shared" si="0"/>
        <v>0</v>
      </c>
      <c r="J11" s="183"/>
      <c r="K11" s="22">
        <f t="shared" si="1"/>
        <v>0</v>
      </c>
      <c r="L11" s="31">
        <v>0</v>
      </c>
      <c r="M11" s="32">
        <v>0</v>
      </c>
      <c r="N11" s="33">
        <v>0</v>
      </c>
      <c r="O11" s="36">
        <f t="shared" si="2"/>
        <v>2009130</v>
      </c>
      <c r="P11" s="34">
        <v>87880</v>
      </c>
      <c r="Q11" s="35">
        <v>1921250</v>
      </c>
      <c r="R11" s="22">
        <f t="shared" si="6"/>
        <v>2009130</v>
      </c>
      <c r="S11" s="183"/>
      <c r="T11" s="27">
        <v>0</v>
      </c>
      <c r="U11" s="183"/>
      <c r="V11" s="27">
        <v>0</v>
      </c>
      <c r="W11" s="197"/>
      <c r="X11" s="26">
        <v>0</v>
      </c>
      <c r="Y11" s="27">
        <f t="shared" si="3"/>
        <v>276350</v>
      </c>
      <c r="Z11" s="28">
        <v>337280</v>
      </c>
      <c r="AA11" s="30">
        <v>-60930</v>
      </c>
      <c r="AB11" s="27">
        <v>0</v>
      </c>
      <c r="AC11" s="27">
        <f t="shared" si="5"/>
        <v>276350</v>
      </c>
      <c r="AD11" s="197"/>
      <c r="AE11" s="27">
        <v>0</v>
      </c>
      <c r="AF11" s="217"/>
    </row>
    <row r="12" spans="1:32" ht="11.25">
      <c r="A12" s="1"/>
      <c r="B12" s="25" t="s">
        <v>35</v>
      </c>
      <c r="C12" s="197"/>
      <c r="D12" s="26"/>
      <c r="E12" s="27"/>
      <c r="F12" s="28"/>
      <c r="G12" s="29"/>
      <c r="H12" s="30"/>
      <c r="I12" s="22">
        <f t="shared" si="0"/>
        <v>0</v>
      </c>
      <c r="J12" s="183"/>
      <c r="K12" s="22">
        <f t="shared" si="1"/>
        <v>0</v>
      </c>
      <c r="L12" s="31">
        <v>0</v>
      </c>
      <c r="M12" s="32">
        <v>0</v>
      </c>
      <c r="N12" s="33">
        <v>0</v>
      </c>
      <c r="O12" s="36">
        <f t="shared" si="2"/>
        <v>0</v>
      </c>
      <c r="P12" s="34">
        <v>0</v>
      </c>
      <c r="Q12" s="35">
        <v>0</v>
      </c>
      <c r="R12" s="22">
        <f t="shared" si="6"/>
        <v>0</v>
      </c>
      <c r="S12" s="183"/>
      <c r="T12" s="27">
        <v>700</v>
      </c>
      <c r="U12" s="183"/>
      <c r="V12" s="27">
        <v>0</v>
      </c>
      <c r="W12" s="197"/>
      <c r="X12" s="26">
        <v>0</v>
      </c>
      <c r="Y12" s="27">
        <f t="shared" si="3"/>
        <v>0</v>
      </c>
      <c r="Z12" s="28">
        <v>0</v>
      </c>
      <c r="AA12" s="30">
        <v>0</v>
      </c>
      <c r="AB12" s="27">
        <v>0</v>
      </c>
      <c r="AC12" s="27">
        <f t="shared" si="5"/>
        <v>0</v>
      </c>
      <c r="AD12" s="197"/>
      <c r="AE12" s="27">
        <v>0</v>
      </c>
      <c r="AF12" s="217"/>
    </row>
    <row r="13" spans="1:32" s="24" customFormat="1" ht="11.25">
      <c r="A13" s="23"/>
      <c r="B13" s="25" t="s">
        <v>36</v>
      </c>
      <c r="C13" s="197"/>
      <c r="D13" s="26">
        <v>46554545.500000238</v>
      </c>
      <c r="E13" s="27">
        <v>30213120.099999994</v>
      </c>
      <c r="F13" s="28">
        <f>G13+H13</f>
        <v>1180334.4000000004</v>
      </c>
      <c r="G13" s="29">
        <v>806334.40000000037</v>
      </c>
      <c r="H13" s="30">
        <v>374000</v>
      </c>
      <c r="I13" s="22">
        <f t="shared" si="0"/>
        <v>77948000.000000238</v>
      </c>
      <c r="J13" s="183"/>
      <c r="K13" s="22">
        <f t="shared" si="1"/>
        <v>10306800</v>
      </c>
      <c r="L13" s="31">
        <v>1924896.58</v>
      </c>
      <c r="M13" s="32">
        <v>3401300.2</v>
      </c>
      <c r="N13" s="33">
        <v>4980603.22</v>
      </c>
      <c r="O13" s="36">
        <f t="shared" si="2"/>
        <v>0</v>
      </c>
      <c r="P13" s="34">
        <v>0</v>
      </c>
      <c r="Q13" s="35">
        <v>0</v>
      </c>
      <c r="R13" s="22">
        <f t="shared" si="6"/>
        <v>10306800</v>
      </c>
      <c r="S13" s="183"/>
      <c r="T13" s="27">
        <v>0</v>
      </c>
      <c r="U13" s="183"/>
      <c r="V13" s="27">
        <v>0</v>
      </c>
      <c r="W13" s="197"/>
      <c r="X13" s="26">
        <v>0</v>
      </c>
      <c r="Y13" s="27">
        <f t="shared" si="3"/>
        <v>0</v>
      </c>
      <c r="Z13" s="28">
        <v>0</v>
      </c>
      <c r="AA13" s="30">
        <v>0</v>
      </c>
      <c r="AB13" s="27">
        <v>0</v>
      </c>
      <c r="AC13" s="27">
        <f t="shared" si="5"/>
        <v>0</v>
      </c>
      <c r="AD13" s="197"/>
      <c r="AE13" s="27">
        <v>0</v>
      </c>
      <c r="AF13" s="217"/>
    </row>
    <row r="14" spans="1:32" s="119" customFormat="1" ht="11.25">
      <c r="A14" s="42"/>
      <c r="B14" s="25" t="s">
        <v>37</v>
      </c>
      <c r="C14" s="197"/>
      <c r="D14" s="26">
        <v>-37605007.850000001</v>
      </c>
      <c r="E14" s="27">
        <v>-13365825.51</v>
      </c>
      <c r="F14" s="28">
        <f t="shared" si="4"/>
        <v>-767166.64</v>
      </c>
      <c r="G14" s="29">
        <v>-767166.64</v>
      </c>
      <c r="H14" s="30">
        <v>0</v>
      </c>
      <c r="I14" s="22">
        <f t="shared" si="0"/>
        <v>-51738000</v>
      </c>
      <c r="J14" s="183"/>
      <c r="K14" s="22">
        <f>L14+M14+N14</f>
        <v>1020220</v>
      </c>
      <c r="L14" s="31">
        <v>-254247.49</v>
      </c>
      <c r="M14" s="32">
        <v>253235.7</v>
      </c>
      <c r="N14" s="33">
        <v>1021231.79</v>
      </c>
      <c r="O14" s="36">
        <f t="shared" si="2"/>
        <v>930470</v>
      </c>
      <c r="P14" s="34">
        <v>40990</v>
      </c>
      <c r="Q14" s="35">
        <v>889480</v>
      </c>
      <c r="R14" s="22">
        <f t="shared" si="6"/>
        <v>1950690</v>
      </c>
      <c r="S14" s="183"/>
      <c r="T14" s="27">
        <v>42538000.00000003</v>
      </c>
      <c r="U14" s="183"/>
      <c r="V14" s="27">
        <v>416060</v>
      </c>
      <c r="W14" s="197"/>
      <c r="X14" s="26">
        <v>-47460</v>
      </c>
      <c r="Y14" s="27">
        <f t="shared" si="3"/>
        <v>309220</v>
      </c>
      <c r="Z14" s="28">
        <v>255260</v>
      </c>
      <c r="AA14" s="30">
        <v>53960</v>
      </c>
      <c r="AB14" s="27">
        <v>10470</v>
      </c>
      <c r="AC14" s="27">
        <f>X14+Y14+AB14</f>
        <v>272230</v>
      </c>
      <c r="AD14" s="197"/>
      <c r="AE14" s="27">
        <v>0</v>
      </c>
      <c r="AF14" s="217"/>
    </row>
    <row r="15" spans="1:32" thickBot="1">
      <c r="A15" s="1"/>
      <c r="B15" s="25" t="s">
        <v>38</v>
      </c>
      <c r="C15" s="197"/>
      <c r="D15" s="26">
        <v>0</v>
      </c>
      <c r="E15" s="27">
        <v>0</v>
      </c>
      <c r="F15" s="28">
        <f t="shared" si="4"/>
        <v>-118000</v>
      </c>
      <c r="G15" s="29">
        <v>0</v>
      </c>
      <c r="H15" s="30">
        <v>-118000</v>
      </c>
      <c r="I15" s="22">
        <f t="shared" si="0"/>
        <v>-118000</v>
      </c>
      <c r="J15" s="183"/>
      <c r="K15" s="22">
        <v>10742150</v>
      </c>
      <c r="L15" s="31">
        <v>3235812.06</v>
      </c>
      <c r="M15" s="32">
        <v>2413894.4</v>
      </c>
      <c r="N15" s="33">
        <v>5092443.54</v>
      </c>
      <c r="O15" s="36">
        <f t="shared" si="2"/>
        <v>0</v>
      </c>
      <c r="P15" s="34">
        <v>0</v>
      </c>
      <c r="Q15" s="35">
        <v>0</v>
      </c>
      <c r="R15" s="22">
        <f t="shared" si="6"/>
        <v>10742150</v>
      </c>
      <c r="S15" s="183"/>
      <c r="T15" s="27">
        <v>10371290</v>
      </c>
      <c r="U15" s="183"/>
      <c r="V15" s="27">
        <v>0</v>
      </c>
      <c r="W15" s="197"/>
      <c r="X15" s="26">
        <v>0</v>
      </c>
      <c r="Y15" s="27">
        <f t="shared" si="3"/>
        <v>0</v>
      </c>
      <c r="Z15" s="28">
        <v>0</v>
      </c>
      <c r="AA15" s="30">
        <v>0</v>
      </c>
      <c r="AB15" s="27">
        <v>0</v>
      </c>
      <c r="AC15" s="27">
        <f t="shared" si="5"/>
        <v>0</v>
      </c>
      <c r="AD15" s="197"/>
      <c r="AE15" s="27">
        <v>0</v>
      </c>
      <c r="AF15" s="217"/>
    </row>
    <row r="16" spans="1:32" thickBot="1">
      <c r="A16" s="1"/>
      <c r="B16" s="37" t="s">
        <v>39</v>
      </c>
      <c r="C16" s="210"/>
      <c r="D16" s="123">
        <f t="shared" ref="D16:I16" si="7">SUM(D6:D15)</f>
        <v>458727564.64999998</v>
      </c>
      <c r="E16" s="41">
        <f t="shared" si="7"/>
        <v>218157636.19000003</v>
      </c>
      <c r="F16" s="40">
        <f t="shared" si="7"/>
        <v>17445799.159999996</v>
      </c>
      <c r="G16" s="124">
        <f t="shared" si="7"/>
        <v>9417799.1600000001</v>
      </c>
      <c r="H16" s="125">
        <f t="shared" si="7"/>
        <v>8027999.9999999963</v>
      </c>
      <c r="I16" s="41">
        <f t="shared" si="7"/>
        <v>694331000.00000012</v>
      </c>
      <c r="J16" s="184"/>
      <c r="K16" s="39">
        <f>K6+K7+K8+K10+K13+K14+K15</f>
        <v>125263170</v>
      </c>
      <c r="L16" s="121">
        <f>L6+L7+L8+L10+L13+L14</f>
        <v>34313874.269999973</v>
      </c>
      <c r="M16" s="91">
        <f>M6+M7+M8+M10+M13+M14</f>
        <v>26204791.990000002</v>
      </c>
      <c r="N16" s="122">
        <f>N6+N7+N8+N10+N13+N14</f>
        <v>54002353.740000024</v>
      </c>
      <c r="O16" s="121">
        <f>O6+O7+O8+O10+O11+O14</f>
        <v>13862599.999999998</v>
      </c>
      <c r="P16" s="91">
        <f>P6+P7+P8+P10+P11+P14</f>
        <v>652869.99999999988</v>
      </c>
      <c r="Q16" s="122">
        <f>Q6+Q7+Q8+Q10+Q11+Q14</f>
        <v>13209730</v>
      </c>
      <c r="R16" s="89">
        <f>R6+R7+R8+R10+R11</f>
        <v>116126130</v>
      </c>
      <c r="S16" s="184"/>
      <c r="T16" s="41">
        <f>T6+T7+T8+T10+T14+T15</f>
        <v>195371290</v>
      </c>
      <c r="U16" s="184"/>
      <c r="V16" s="41">
        <f>SUM(V6:V15)</f>
        <v>9901059.9999999907</v>
      </c>
      <c r="W16" s="210"/>
      <c r="X16" s="40">
        <f t="shared" ref="X16:AC16" si="8">X6+X7+X8+X10+X11+X14</f>
        <v>297539.99999999994</v>
      </c>
      <c r="Y16" s="40">
        <f t="shared" si="8"/>
        <v>1585570</v>
      </c>
      <c r="Z16" s="40">
        <f t="shared" si="8"/>
        <v>1248539.9999999998</v>
      </c>
      <c r="AA16" s="40">
        <f t="shared" si="8"/>
        <v>337030.00000000035</v>
      </c>
      <c r="AB16" s="40">
        <f t="shared" si="8"/>
        <v>36470</v>
      </c>
      <c r="AC16" s="40">
        <f t="shared" si="8"/>
        <v>1919580</v>
      </c>
      <c r="AD16" s="212"/>
      <c r="AE16" s="41">
        <f>AE6+AE7+AE8+AE10</f>
        <v>1579000.0000000005</v>
      </c>
      <c r="AF16" s="218"/>
    </row>
    <row r="17" spans="1:32" s="42" customFormat="1" thickBot="1">
      <c r="B17" s="43"/>
      <c r="C17" s="44"/>
      <c r="D17" s="45"/>
      <c r="E17" s="45"/>
      <c r="F17" s="45"/>
      <c r="G17" s="45"/>
      <c r="H17" s="45"/>
      <c r="I17" s="45"/>
      <c r="J17" s="45"/>
      <c r="K17" s="46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7"/>
    </row>
    <row r="18" spans="1:32" s="4" customFormat="1" ht="18.75" thickBot="1">
      <c r="A18" s="3"/>
      <c r="B18" s="203" t="s">
        <v>59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5"/>
      <c r="AE18" s="205"/>
      <c r="AF18" s="206"/>
    </row>
    <row r="19" spans="1:32" ht="14.25" customHeight="1" thickBot="1">
      <c r="A19" s="1"/>
      <c r="B19" s="207" t="s">
        <v>40</v>
      </c>
      <c r="C19" s="197"/>
      <c r="D19" s="180" t="s">
        <v>2</v>
      </c>
      <c r="E19" s="181"/>
      <c r="F19" s="181"/>
      <c r="G19" s="181"/>
      <c r="H19" s="181"/>
      <c r="I19" s="182"/>
      <c r="J19" s="197"/>
      <c r="K19" s="185" t="s">
        <v>3</v>
      </c>
      <c r="L19" s="186"/>
      <c r="M19" s="186"/>
      <c r="N19" s="186"/>
      <c r="O19" s="186"/>
      <c r="P19" s="186"/>
      <c r="Q19" s="186"/>
      <c r="R19" s="187"/>
      <c r="S19" s="193"/>
      <c r="T19" s="155" t="s">
        <v>4</v>
      </c>
      <c r="U19" s="213"/>
      <c r="V19" s="155" t="s">
        <v>5</v>
      </c>
      <c r="W19" s="193"/>
      <c r="X19" s="185" t="s">
        <v>6</v>
      </c>
      <c r="Y19" s="186"/>
      <c r="Z19" s="186"/>
      <c r="AA19" s="186"/>
      <c r="AB19" s="186"/>
      <c r="AC19" s="187"/>
      <c r="AD19" s="193"/>
      <c r="AE19" s="155" t="s">
        <v>7</v>
      </c>
      <c r="AF19" s="182"/>
    </row>
    <row r="20" spans="1:32" ht="18.75" customHeight="1" thickBot="1">
      <c r="A20" s="1"/>
      <c r="B20" s="208"/>
      <c r="C20" s="197"/>
      <c r="D20" s="161" t="s">
        <v>8</v>
      </c>
      <c r="E20" s="163" t="s">
        <v>9</v>
      </c>
      <c r="F20" s="165" t="s">
        <v>10</v>
      </c>
      <c r="G20" s="166"/>
      <c r="H20" s="167"/>
      <c r="I20" s="168" t="s">
        <v>11</v>
      </c>
      <c r="J20" s="197"/>
      <c r="K20" s="170" t="s">
        <v>12</v>
      </c>
      <c r="L20" s="171"/>
      <c r="M20" s="171"/>
      <c r="N20" s="172"/>
      <c r="O20" s="173" t="s">
        <v>13</v>
      </c>
      <c r="P20" s="171"/>
      <c r="Q20" s="174"/>
      <c r="R20" s="175" t="s">
        <v>14</v>
      </c>
      <c r="S20" s="194"/>
      <c r="T20" s="160"/>
      <c r="U20" s="211"/>
      <c r="V20" s="160"/>
      <c r="W20" s="194"/>
      <c r="X20" s="149" t="s">
        <v>15</v>
      </c>
      <c r="Y20" s="151" t="s">
        <v>16</v>
      </c>
      <c r="Z20" s="152"/>
      <c r="AA20" s="153"/>
      <c r="AB20" s="191" t="s">
        <v>17</v>
      </c>
      <c r="AC20" s="155" t="s">
        <v>18</v>
      </c>
      <c r="AD20" s="194"/>
      <c r="AE20" s="160"/>
      <c r="AF20" s="198"/>
    </row>
    <row r="21" spans="1:32" s="16" customFormat="1" ht="33.75" thickBot="1">
      <c r="A21" s="6"/>
      <c r="B21" s="209"/>
      <c r="C21" s="197"/>
      <c r="D21" s="200"/>
      <c r="E21" s="201"/>
      <c r="F21" s="7" t="s">
        <v>19</v>
      </c>
      <c r="G21" s="8" t="s">
        <v>20</v>
      </c>
      <c r="H21" s="9" t="s">
        <v>21</v>
      </c>
      <c r="I21" s="202"/>
      <c r="J21" s="197"/>
      <c r="K21" s="10" t="s">
        <v>19</v>
      </c>
      <c r="L21" s="11" t="s">
        <v>22</v>
      </c>
      <c r="M21" s="12" t="s">
        <v>23</v>
      </c>
      <c r="N21" s="13" t="s">
        <v>24</v>
      </c>
      <c r="O21" s="10" t="s">
        <v>19</v>
      </c>
      <c r="P21" s="49" t="s">
        <v>25</v>
      </c>
      <c r="Q21" s="49" t="s">
        <v>26</v>
      </c>
      <c r="R21" s="176"/>
      <c r="S21" s="194"/>
      <c r="T21" s="156"/>
      <c r="U21" s="211"/>
      <c r="V21" s="156"/>
      <c r="W21" s="194"/>
      <c r="X21" s="190"/>
      <c r="Y21" s="14" t="s">
        <v>19</v>
      </c>
      <c r="Z21" s="15" t="s">
        <v>27</v>
      </c>
      <c r="AA21" s="13" t="s">
        <v>28</v>
      </c>
      <c r="AB21" s="192"/>
      <c r="AC21" s="160"/>
      <c r="AD21" s="194"/>
      <c r="AE21" s="156"/>
      <c r="AF21" s="198"/>
    </row>
    <row r="22" spans="1:32" s="66" customFormat="1" ht="11.25">
      <c r="A22" s="50"/>
      <c r="B22" s="51" t="s">
        <v>41</v>
      </c>
      <c r="C22" s="197"/>
      <c r="D22" s="52">
        <v>0</v>
      </c>
      <c r="E22" s="52">
        <v>0</v>
      </c>
      <c r="F22" s="53">
        <f t="shared" ref="F22:F32" si="9">G22+H22</f>
        <v>0</v>
      </c>
      <c r="G22" s="54">
        <v>0</v>
      </c>
      <c r="H22" s="55">
        <v>0</v>
      </c>
      <c r="I22" s="56">
        <f>D22+E22+F22</f>
        <v>0</v>
      </c>
      <c r="J22" s="197"/>
      <c r="K22" s="57">
        <f>L22+M22+N22</f>
        <v>606868.71</v>
      </c>
      <c r="L22" s="53">
        <v>0</v>
      </c>
      <c r="M22" s="54">
        <v>606868.71</v>
      </c>
      <c r="N22" s="55">
        <v>0</v>
      </c>
      <c r="O22" s="58">
        <f>P22+Q22</f>
        <v>1510</v>
      </c>
      <c r="P22" s="53">
        <v>1510</v>
      </c>
      <c r="Q22" s="55">
        <v>0</v>
      </c>
      <c r="R22" s="59">
        <f>K22+O22</f>
        <v>608378.71</v>
      </c>
      <c r="S22" s="211"/>
      <c r="T22" s="60">
        <v>3089728.72</v>
      </c>
      <c r="U22" s="214"/>
      <c r="V22" s="30">
        <v>0</v>
      </c>
      <c r="W22" s="195"/>
      <c r="X22" s="52">
        <v>0</v>
      </c>
      <c r="Y22" s="61">
        <f>Z22+AA22</f>
        <v>24736.97</v>
      </c>
      <c r="Z22" s="62">
        <v>0</v>
      </c>
      <c r="AA22" s="63">
        <v>24736.97</v>
      </c>
      <c r="AB22" s="52">
        <v>0</v>
      </c>
      <c r="AC22" s="64">
        <f>X22+Y22+AB22</f>
        <v>24736.97</v>
      </c>
      <c r="AD22" s="197"/>
      <c r="AE22" s="65">
        <v>43113.32</v>
      </c>
      <c r="AF22" s="198"/>
    </row>
    <row r="23" spans="1:32" ht="11.25">
      <c r="A23" s="1"/>
      <c r="B23" s="25" t="s">
        <v>42</v>
      </c>
      <c r="C23" s="197"/>
      <c r="D23" s="67">
        <v>42935005.439999983</v>
      </c>
      <c r="E23" s="67">
        <v>19095144.580000021</v>
      </c>
      <c r="F23" s="68">
        <f t="shared" si="9"/>
        <v>1710171.2000000011</v>
      </c>
      <c r="G23" s="69">
        <v>950779.05000000086</v>
      </c>
      <c r="H23" s="70">
        <v>759392.15000000014</v>
      </c>
      <c r="I23" s="71">
        <f t="shared" ref="I23:I32" si="10">D23+E23+F23</f>
        <v>63740321.220000006</v>
      </c>
      <c r="J23" s="197"/>
      <c r="K23" s="72">
        <f t="shared" ref="K23:K32" si="11">L23+M23+N23</f>
        <v>10435324.949999996</v>
      </c>
      <c r="L23" s="68">
        <v>3399387.5699999994</v>
      </c>
      <c r="M23" s="69">
        <v>2247381.0699999989</v>
      </c>
      <c r="N23" s="70">
        <v>4788556.3099999977</v>
      </c>
      <c r="O23" s="73">
        <f t="shared" ref="O23:O32" si="12">P23+Q23</f>
        <v>1087675.3</v>
      </c>
      <c r="P23" s="68">
        <v>50040</v>
      </c>
      <c r="Q23" s="70">
        <v>1037635.3</v>
      </c>
      <c r="R23" s="74">
        <f t="shared" ref="R23:R32" si="13">K23+O23</f>
        <v>11523000.249999996</v>
      </c>
      <c r="S23" s="211"/>
      <c r="T23" s="29">
        <f>15439643.15+245213.15</f>
        <v>15684856.300000001</v>
      </c>
      <c r="U23" s="214"/>
      <c r="V23" s="30">
        <v>898451.94</v>
      </c>
      <c r="W23" s="195"/>
      <c r="X23" s="67">
        <v>29962.160000000007</v>
      </c>
      <c r="Y23" s="75">
        <f t="shared" ref="Y23:Y32" si="14">Z23+AA23</f>
        <v>79742.22</v>
      </c>
      <c r="Z23" s="76">
        <v>50484.930000000008</v>
      </c>
      <c r="AA23" s="77">
        <v>29257.29</v>
      </c>
      <c r="AB23" s="67">
        <v>9401.09</v>
      </c>
      <c r="AC23" s="78">
        <f>X23+Y23+AB23</f>
        <v>119105.47</v>
      </c>
      <c r="AD23" s="197"/>
      <c r="AE23" s="27">
        <v>113462.22000000002</v>
      </c>
      <c r="AF23" s="198"/>
    </row>
    <row r="24" spans="1:32" ht="11.25">
      <c r="A24" s="1"/>
      <c r="B24" s="79" t="s">
        <v>43</v>
      </c>
      <c r="C24" s="197"/>
      <c r="D24" s="67">
        <v>40588639.679999992</v>
      </c>
      <c r="E24" s="67">
        <v>18815218.810000006</v>
      </c>
      <c r="F24" s="68">
        <f t="shared" si="9"/>
        <v>1469164.7000000004</v>
      </c>
      <c r="G24" s="69">
        <v>816910.44000000029</v>
      </c>
      <c r="H24" s="70">
        <v>652254.26000000013</v>
      </c>
      <c r="I24" s="71">
        <f t="shared" si="10"/>
        <v>60873023.189999998</v>
      </c>
      <c r="J24" s="197"/>
      <c r="K24" s="72">
        <f t="shared" si="11"/>
        <v>9687457.0299999993</v>
      </c>
      <c r="L24" s="68">
        <v>3051617.72</v>
      </c>
      <c r="M24" s="69">
        <v>1984295.699999999</v>
      </c>
      <c r="N24" s="70">
        <v>4651543.6100000003</v>
      </c>
      <c r="O24" s="73">
        <f t="shared" si="12"/>
        <v>1027406.7999999999</v>
      </c>
      <c r="P24" s="68">
        <v>46440</v>
      </c>
      <c r="Q24" s="70">
        <v>980966.79999999993</v>
      </c>
      <c r="R24" s="74">
        <f t="shared" si="13"/>
        <v>10714863.83</v>
      </c>
      <c r="S24" s="211"/>
      <c r="T24" s="29">
        <f>16112451.21+260391.16</f>
        <v>16372842.370000001</v>
      </c>
      <c r="U24" s="214"/>
      <c r="V24" s="30">
        <v>835886.27</v>
      </c>
      <c r="W24" s="195"/>
      <c r="X24" s="67">
        <v>31273.280000000006</v>
      </c>
      <c r="Y24" s="75">
        <f t="shared" si="14"/>
        <v>151791.49</v>
      </c>
      <c r="Z24" s="76">
        <v>124495.38</v>
      </c>
      <c r="AA24" s="77">
        <v>27296.11</v>
      </c>
      <c r="AB24" s="67">
        <v>0</v>
      </c>
      <c r="AC24" s="78">
        <f>X24+Y24+AB24</f>
        <v>183064.77</v>
      </c>
      <c r="AD24" s="197"/>
      <c r="AE24" s="27">
        <v>103595.94</v>
      </c>
      <c r="AF24" s="198"/>
    </row>
    <row r="25" spans="1:32" s="82" customFormat="1" ht="11.25">
      <c r="A25" s="80"/>
      <c r="B25" s="25" t="s">
        <v>44</v>
      </c>
      <c r="C25" s="197"/>
      <c r="D25" s="67">
        <v>43995079.280000009</v>
      </c>
      <c r="E25" s="67">
        <v>19166126.129999995</v>
      </c>
      <c r="F25" s="68">
        <f t="shared" si="9"/>
        <v>1608619.7099999995</v>
      </c>
      <c r="G25" s="69">
        <v>894256.55999999959</v>
      </c>
      <c r="H25" s="70">
        <v>714363.14999999979</v>
      </c>
      <c r="I25" s="71">
        <f t="shared" si="10"/>
        <v>64769825.120000005</v>
      </c>
      <c r="J25" s="197"/>
      <c r="K25" s="72">
        <f t="shared" si="11"/>
        <v>10326534.860000001</v>
      </c>
      <c r="L25" s="68">
        <v>3237399.4800000004</v>
      </c>
      <c r="M25" s="69">
        <v>2280005.4000000004</v>
      </c>
      <c r="N25" s="70">
        <v>4809129.9800000004</v>
      </c>
      <c r="O25" s="73">
        <f t="shared" si="12"/>
        <v>1103069.6000000001</v>
      </c>
      <c r="P25" s="68">
        <v>53718</v>
      </c>
      <c r="Q25" s="70">
        <v>1049351.6000000001</v>
      </c>
      <c r="R25" s="74">
        <f t="shared" si="13"/>
        <v>11429604.460000001</v>
      </c>
      <c r="S25" s="211"/>
      <c r="T25" s="29">
        <f>16943224.44+288628.82</f>
        <v>17231853.260000002</v>
      </c>
      <c r="U25" s="214"/>
      <c r="V25" s="81">
        <v>844939.09000000008</v>
      </c>
      <c r="W25" s="195"/>
      <c r="X25" s="67">
        <v>25942.140000000007</v>
      </c>
      <c r="Y25" s="75">
        <f t="shared" si="14"/>
        <v>110040.65999999999</v>
      </c>
      <c r="Z25" s="76">
        <v>101270.06999999999</v>
      </c>
      <c r="AA25" s="77">
        <v>8770.59</v>
      </c>
      <c r="AB25" s="67">
        <v>0</v>
      </c>
      <c r="AC25" s="78">
        <f>X25+Y25+AB25</f>
        <v>135982.79999999999</v>
      </c>
      <c r="AD25" s="197"/>
      <c r="AE25" s="27">
        <v>101951.56</v>
      </c>
      <c r="AF25" s="198"/>
    </row>
    <row r="26" spans="1:32" ht="11.25">
      <c r="A26" s="1"/>
      <c r="B26" s="79" t="s">
        <v>45</v>
      </c>
      <c r="C26" s="197"/>
      <c r="D26" s="67">
        <v>42517387.010000005</v>
      </c>
      <c r="E26" s="67">
        <v>19369524.320000004</v>
      </c>
      <c r="F26" s="68">
        <f t="shared" si="9"/>
        <v>1475896.8399999999</v>
      </c>
      <c r="G26" s="69">
        <v>823372.45999999985</v>
      </c>
      <c r="H26" s="70">
        <v>652524.37999999989</v>
      </c>
      <c r="I26" s="71">
        <f t="shared" si="10"/>
        <v>63362808.170000017</v>
      </c>
      <c r="J26" s="197"/>
      <c r="K26" s="72">
        <f t="shared" si="11"/>
        <v>10621344.450000003</v>
      </c>
      <c r="L26" s="68">
        <v>3621634.2600000016</v>
      </c>
      <c r="M26" s="69">
        <v>2237871.3000000007</v>
      </c>
      <c r="N26" s="70">
        <v>4761838.8900000006</v>
      </c>
      <c r="O26" s="73">
        <f t="shared" si="12"/>
        <v>1092553.2000000002</v>
      </c>
      <c r="P26" s="68">
        <v>53760</v>
      </c>
      <c r="Q26" s="70">
        <v>1038793.2000000001</v>
      </c>
      <c r="R26" s="74">
        <f t="shared" si="13"/>
        <v>11713897.650000002</v>
      </c>
      <c r="S26" s="211"/>
      <c r="T26" s="29">
        <f>18010504.23+350460.83</f>
        <v>18360965.059999999</v>
      </c>
      <c r="U26" s="214"/>
      <c r="V26" s="81">
        <v>966093.27</v>
      </c>
      <c r="W26" s="195"/>
      <c r="X26" s="67">
        <v>29274.390000000003</v>
      </c>
      <c r="Y26" s="75">
        <f t="shared" si="14"/>
        <v>147835.85999999999</v>
      </c>
      <c r="Z26" s="76">
        <v>95066.89999999998</v>
      </c>
      <c r="AA26" s="77">
        <v>52768.959999999992</v>
      </c>
      <c r="AB26" s="67">
        <v>0</v>
      </c>
      <c r="AC26" s="78">
        <f t="shared" ref="AC26:AC32" si="15">X26+Y26+AB26</f>
        <v>177110.25</v>
      </c>
      <c r="AD26" s="197"/>
      <c r="AE26" s="27">
        <v>116750.97999999998</v>
      </c>
      <c r="AF26" s="198"/>
    </row>
    <row r="27" spans="1:32" ht="11.25">
      <c r="A27" s="1"/>
      <c r="B27" s="25" t="s">
        <v>46</v>
      </c>
      <c r="C27" s="197"/>
      <c r="D27" s="67">
        <v>39420908.320000008</v>
      </c>
      <c r="E27" s="67">
        <v>18341885.630000014</v>
      </c>
      <c r="F27" s="68">
        <f t="shared" si="9"/>
        <v>1480083.0100000009</v>
      </c>
      <c r="G27" s="69">
        <v>826533.8200000003</v>
      </c>
      <c r="H27" s="70">
        <v>653549.19000000064</v>
      </c>
      <c r="I27" s="71">
        <f t="shared" si="10"/>
        <v>59242876.960000016</v>
      </c>
      <c r="J27" s="197"/>
      <c r="K27" s="72">
        <f t="shared" si="11"/>
        <v>9411300.7600000016</v>
      </c>
      <c r="L27" s="68">
        <v>2972876.2400000012</v>
      </c>
      <c r="M27" s="69">
        <v>2023943.1700000011</v>
      </c>
      <c r="N27" s="70">
        <v>4414481.3499999996</v>
      </c>
      <c r="O27" s="73">
        <f t="shared" si="12"/>
        <v>989876.4</v>
      </c>
      <c r="P27" s="68">
        <v>43560</v>
      </c>
      <c r="Q27" s="70">
        <v>946316.4</v>
      </c>
      <c r="R27" s="74">
        <f t="shared" si="13"/>
        <v>10401177.160000002</v>
      </c>
      <c r="S27" s="211"/>
      <c r="T27" s="29">
        <f>17530826.14+397505.09</f>
        <v>17928331.23</v>
      </c>
      <c r="U27" s="214"/>
      <c r="V27" s="81">
        <v>866937.74000000034</v>
      </c>
      <c r="W27" s="195"/>
      <c r="X27" s="67">
        <v>30273.160000000011</v>
      </c>
      <c r="Y27" s="75">
        <f t="shared" si="14"/>
        <v>66097.13</v>
      </c>
      <c r="Z27" s="76">
        <v>54754.720000000001</v>
      </c>
      <c r="AA27" s="77">
        <v>11342.41</v>
      </c>
      <c r="AB27" s="67">
        <v>8953.42</v>
      </c>
      <c r="AC27" s="78">
        <f t="shared" si="15"/>
        <v>105323.71</v>
      </c>
      <c r="AD27" s="197"/>
      <c r="AE27" s="27">
        <v>133194.78000000003</v>
      </c>
      <c r="AF27" s="198"/>
    </row>
    <row r="28" spans="1:32" ht="11.25">
      <c r="A28" s="1"/>
      <c r="B28" s="79" t="s">
        <v>47</v>
      </c>
      <c r="C28" s="197"/>
      <c r="D28" s="67">
        <v>41925840.049999997</v>
      </c>
      <c r="E28" s="67">
        <v>17697402.680000003</v>
      </c>
      <c r="F28" s="68">
        <f t="shared" si="9"/>
        <v>1504065.47</v>
      </c>
      <c r="G28" s="69">
        <v>840553.93</v>
      </c>
      <c r="H28" s="70">
        <v>663511.53999999992</v>
      </c>
      <c r="I28" s="71">
        <f t="shared" si="10"/>
        <v>61127308.200000003</v>
      </c>
      <c r="J28" s="197"/>
      <c r="K28" s="72">
        <f t="shared" si="11"/>
        <v>10501251.970000001</v>
      </c>
      <c r="L28" s="68">
        <v>3249695.1600000015</v>
      </c>
      <c r="M28" s="69">
        <v>2324583.7699999996</v>
      </c>
      <c r="N28" s="70">
        <v>4926973.0399999991</v>
      </c>
      <c r="O28" s="73">
        <f t="shared" si="12"/>
        <v>1113507.6000000001</v>
      </c>
      <c r="P28" s="68">
        <v>53040</v>
      </c>
      <c r="Q28" s="70">
        <v>1060467.6000000001</v>
      </c>
      <c r="R28" s="74">
        <f t="shared" si="13"/>
        <v>11614759.57</v>
      </c>
      <c r="S28" s="211"/>
      <c r="T28" s="29">
        <f>17429888.16+579170.34</f>
        <v>18009058.5</v>
      </c>
      <c r="U28" s="214"/>
      <c r="V28" s="81">
        <v>886590.71999999986</v>
      </c>
      <c r="W28" s="195"/>
      <c r="X28" s="67">
        <v>22611.210000000006</v>
      </c>
      <c r="Y28" s="75">
        <f t="shared" si="14"/>
        <v>161813.18999999997</v>
      </c>
      <c r="Z28" s="76">
        <v>120527.32999999999</v>
      </c>
      <c r="AA28" s="77">
        <v>41285.859999999993</v>
      </c>
      <c r="AB28" s="67">
        <v>8505.75</v>
      </c>
      <c r="AC28" s="78">
        <f t="shared" si="15"/>
        <v>192930.14999999997</v>
      </c>
      <c r="AD28" s="197"/>
      <c r="AE28" s="27">
        <v>139772.29999999996</v>
      </c>
      <c r="AF28" s="198"/>
    </row>
    <row r="29" spans="1:32" ht="11.25">
      <c r="A29" s="1"/>
      <c r="B29" s="25" t="s">
        <v>48</v>
      </c>
      <c r="C29" s="197"/>
      <c r="D29" s="67">
        <v>34950206.319999993</v>
      </c>
      <c r="E29" s="67">
        <v>18214572.850000005</v>
      </c>
      <c r="F29" s="68">
        <f t="shared" si="9"/>
        <v>1306135.2200000002</v>
      </c>
      <c r="G29" s="69">
        <v>725429.08</v>
      </c>
      <c r="H29" s="70">
        <v>580706.14000000013</v>
      </c>
      <c r="I29" s="71">
        <f t="shared" si="10"/>
        <v>54470914.390000001</v>
      </c>
      <c r="J29" s="197"/>
      <c r="K29" s="72">
        <f t="shared" si="11"/>
        <v>9887624.8399999999</v>
      </c>
      <c r="L29" s="68">
        <v>2901181.6500000004</v>
      </c>
      <c r="M29" s="69">
        <v>2341669.4200000004</v>
      </c>
      <c r="N29" s="70">
        <v>4644773.7700000005</v>
      </c>
      <c r="O29" s="73">
        <f t="shared" si="12"/>
        <v>1138154</v>
      </c>
      <c r="P29" s="68">
        <v>54720</v>
      </c>
      <c r="Q29" s="70">
        <v>1083434</v>
      </c>
      <c r="R29" s="74">
        <f t="shared" si="13"/>
        <v>11025778.84</v>
      </c>
      <c r="S29" s="211"/>
      <c r="T29" s="29">
        <f>14707985.8+427136.15</f>
        <v>15135121.950000001</v>
      </c>
      <c r="U29" s="214"/>
      <c r="V29" s="81">
        <v>606354.01</v>
      </c>
      <c r="W29" s="195"/>
      <c r="X29" s="67">
        <v>15499.970000000001</v>
      </c>
      <c r="Y29" s="75">
        <f t="shared" si="14"/>
        <v>78320.820000000007</v>
      </c>
      <c r="Z29" s="76">
        <v>72684.62000000001</v>
      </c>
      <c r="AA29" s="77">
        <v>5636.2</v>
      </c>
      <c r="AB29" s="67">
        <v>0</v>
      </c>
      <c r="AC29" s="78">
        <f t="shared" si="15"/>
        <v>93820.790000000008</v>
      </c>
      <c r="AD29" s="197"/>
      <c r="AE29" s="27">
        <v>141748.18000000002</v>
      </c>
      <c r="AF29" s="198"/>
    </row>
    <row r="30" spans="1:32" ht="11.25">
      <c r="A30" s="1"/>
      <c r="B30" s="79" t="s">
        <v>49</v>
      </c>
      <c r="C30" s="197"/>
      <c r="D30" s="67">
        <v>29530018.049999993</v>
      </c>
      <c r="E30" s="67">
        <v>17400414.060000002</v>
      </c>
      <c r="F30" s="68">
        <f t="shared" si="9"/>
        <v>1092274.8900000001</v>
      </c>
      <c r="G30" s="69">
        <v>606801.81000000029</v>
      </c>
      <c r="H30" s="70">
        <v>485473.07999999996</v>
      </c>
      <c r="I30" s="71">
        <f t="shared" si="10"/>
        <v>48022707</v>
      </c>
      <c r="J30" s="197"/>
      <c r="K30" s="72">
        <f t="shared" si="11"/>
        <v>8697317.879999999</v>
      </c>
      <c r="L30" s="68">
        <v>2656043.6299999994</v>
      </c>
      <c r="M30" s="69">
        <v>1881670.4800000002</v>
      </c>
      <c r="N30" s="70">
        <v>4159603.7699999991</v>
      </c>
      <c r="O30" s="73">
        <f t="shared" si="12"/>
        <v>958529.72000000009</v>
      </c>
      <c r="P30" s="68">
        <v>43680</v>
      </c>
      <c r="Q30" s="70">
        <v>914849.72000000009</v>
      </c>
      <c r="R30" s="74">
        <f t="shared" si="13"/>
        <v>9655847.5999999996</v>
      </c>
      <c r="S30" s="211"/>
      <c r="T30" s="29">
        <f>759037.65+14689546.51</f>
        <v>15448584.16</v>
      </c>
      <c r="U30" s="214"/>
      <c r="V30" s="83">
        <v>565334.97999999986</v>
      </c>
      <c r="W30" s="195"/>
      <c r="X30" s="84">
        <v>18444.190000000002</v>
      </c>
      <c r="Y30" s="75">
        <f t="shared" si="14"/>
        <v>136865.03999999998</v>
      </c>
      <c r="Z30" s="85">
        <v>115214.15999999999</v>
      </c>
      <c r="AA30" s="86">
        <v>21650.880000000001</v>
      </c>
      <c r="AB30" s="87">
        <v>1921.7</v>
      </c>
      <c r="AC30" s="78">
        <f t="shared" si="15"/>
        <v>157230.93</v>
      </c>
      <c r="AD30" s="197"/>
      <c r="AE30" s="27">
        <v>99802.290000000023</v>
      </c>
      <c r="AF30" s="198"/>
    </row>
    <row r="31" spans="1:32" ht="11.25">
      <c r="A31" s="1"/>
      <c r="B31" s="25" t="s">
        <v>50</v>
      </c>
      <c r="C31" s="197"/>
      <c r="D31" s="67">
        <v>32195610.799999993</v>
      </c>
      <c r="E31" s="67">
        <v>16861526.309999999</v>
      </c>
      <c r="F31" s="68">
        <f t="shared" si="9"/>
        <v>1172807.4100000001</v>
      </c>
      <c r="G31" s="69">
        <v>651873.84999999986</v>
      </c>
      <c r="H31" s="70">
        <v>520933.56000000023</v>
      </c>
      <c r="I31" s="71">
        <f t="shared" si="10"/>
        <v>50229944.519999996</v>
      </c>
      <c r="J31" s="197"/>
      <c r="K31" s="72">
        <f t="shared" si="11"/>
        <v>9754681.6799999997</v>
      </c>
      <c r="L31" s="68">
        <v>2979398.9899999993</v>
      </c>
      <c r="M31" s="69">
        <v>2144925.3499999996</v>
      </c>
      <c r="N31" s="70">
        <v>4630357.34</v>
      </c>
      <c r="O31" s="73">
        <f t="shared" si="12"/>
        <v>1089650.22</v>
      </c>
      <c r="P31" s="68">
        <v>55440</v>
      </c>
      <c r="Q31" s="70">
        <v>1034210.22</v>
      </c>
      <c r="R31" s="74">
        <f t="shared" si="13"/>
        <v>10844331.9</v>
      </c>
      <c r="S31" s="211"/>
      <c r="T31" s="29">
        <f>14529897.95+780355.93</f>
        <v>15310253.879999999</v>
      </c>
      <c r="U31" s="214"/>
      <c r="V31" s="83">
        <v>605595.35</v>
      </c>
      <c r="W31" s="195"/>
      <c r="X31" s="67">
        <v>17844.640000000003</v>
      </c>
      <c r="Y31" s="75">
        <f t="shared" si="14"/>
        <v>72313.850000000006</v>
      </c>
      <c r="Z31" s="76">
        <v>61763.05</v>
      </c>
      <c r="AA31" s="77">
        <v>10550.8</v>
      </c>
      <c r="AB31" s="67">
        <v>9289.2000000000007</v>
      </c>
      <c r="AC31" s="78">
        <f t="shared" si="15"/>
        <v>99447.69</v>
      </c>
      <c r="AD31" s="197"/>
      <c r="AE31" s="27">
        <v>147533.82000000004</v>
      </c>
      <c r="AF31" s="198"/>
    </row>
    <row r="32" spans="1:32" thickBot="1">
      <c r="A32" s="1"/>
      <c r="B32" s="25" t="s">
        <v>51</v>
      </c>
      <c r="C32" s="197"/>
      <c r="D32" s="67">
        <v>33018003.350000009</v>
      </c>
      <c r="E32" s="67">
        <v>17521343.420000002</v>
      </c>
      <c r="F32" s="68">
        <f t="shared" si="9"/>
        <v>966502.6399999999</v>
      </c>
      <c r="G32" s="69">
        <v>537550.1399999999</v>
      </c>
      <c r="H32" s="70">
        <v>428952.50000000006</v>
      </c>
      <c r="I32" s="71">
        <f t="shared" si="10"/>
        <v>51505849.410000011</v>
      </c>
      <c r="J32" s="197"/>
      <c r="K32" s="72">
        <f t="shared" si="11"/>
        <v>10856622.359999999</v>
      </c>
      <c r="L32" s="68">
        <v>3281018.28</v>
      </c>
      <c r="M32" s="69">
        <v>2381921.69</v>
      </c>
      <c r="N32" s="70">
        <v>5193682.3900000006</v>
      </c>
      <c r="O32" s="73">
        <f t="shared" si="12"/>
        <v>1200110.26</v>
      </c>
      <c r="P32" s="68">
        <v>55320</v>
      </c>
      <c r="Q32" s="70">
        <v>1144790.26</v>
      </c>
      <c r="R32" s="74">
        <f t="shared" si="13"/>
        <v>12056732.619999999</v>
      </c>
      <c r="S32" s="211"/>
      <c r="T32" s="29">
        <f>15526743.57+460649.15</f>
        <v>15987392.720000001</v>
      </c>
      <c r="U32" s="214"/>
      <c r="V32" s="83">
        <v>673709.71</v>
      </c>
      <c r="W32" s="195"/>
      <c r="X32" s="67">
        <v>12597.710000000001</v>
      </c>
      <c r="Y32" s="75">
        <f t="shared" si="14"/>
        <v>136391.17000000001</v>
      </c>
      <c r="Z32" s="76">
        <v>96651.66</v>
      </c>
      <c r="AA32" s="77">
        <v>39739.51</v>
      </c>
      <c r="AB32" s="67">
        <v>0</v>
      </c>
      <c r="AC32" s="78">
        <f t="shared" si="15"/>
        <v>148988.88</v>
      </c>
      <c r="AD32" s="197"/>
      <c r="AE32" s="27">
        <v>150426.64000000007</v>
      </c>
      <c r="AF32" s="198"/>
    </row>
    <row r="33" spans="1:32" thickBot="1">
      <c r="A33" s="1"/>
      <c r="B33" s="88" t="s">
        <v>39</v>
      </c>
      <c r="C33" s="210"/>
      <c r="D33" s="38">
        <f t="shared" ref="D33:I33" si="16">SUM(D22:D32)</f>
        <v>381076698.30000001</v>
      </c>
      <c r="E33" s="38">
        <f t="shared" si="16"/>
        <v>182483158.79000008</v>
      </c>
      <c r="F33" s="38">
        <f t="shared" si="16"/>
        <v>13785721.090000004</v>
      </c>
      <c r="G33" s="38">
        <f t="shared" si="16"/>
        <v>7674061.1400000006</v>
      </c>
      <c r="H33" s="38">
        <f t="shared" si="16"/>
        <v>6111659.9500000011</v>
      </c>
      <c r="I33" s="38">
        <f t="shared" si="16"/>
        <v>577345578.17999995</v>
      </c>
      <c r="J33" s="210"/>
      <c r="K33" s="89">
        <f t="shared" ref="K33:R33" si="17">SUM(K22:K32)</f>
        <v>100786329.48999999</v>
      </c>
      <c r="L33" s="90">
        <f t="shared" si="17"/>
        <v>31350252.980000004</v>
      </c>
      <c r="M33" s="91">
        <f t="shared" si="17"/>
        <v>22455136.059999999</v>
      </c>
      <c r="N33" s="92">
        <f t="shared" si="17"/>
        <v>46980940.450000003</v>
      </c>
      <c r="O33" s="89">
        <f t="shared" si="17"/>
        <v>10802043.100000001</v>
      </c>
      <c r="P33" s="90">
        <f t="shared" si="17"/>
        <v>511228</v>
      </c>
      <c r="Q33" s="92">
        <f t="shared" si="17"/>
        <v>10290815.1</v>
      </c>
      <c r="R33" s="89">
        <f t="shared" si="17"/>
        <v>111588372.59000002</v>
      </c>
      <c r="S33" s="212"/>
      <c r="T33" s="89">
        <f>SUM(T22:T32)</f>
        <v>168558988.15000001</v>
      </c>
      <c r="U33" s="212"/>
      <c r="V33" s="39">
        <f>SUM(V22:V32)</f>
        <v>7749893.0799999991</v>
      </c>
      <c r="W33" s="196"/>
      <c r="X33" s="39">
        <f t="shared" ref="X33:AC33" si="18">SUM(X22:X32)</f>
        <v>233722.85000000003</v>
      </c>
      <c r="Y33" s="89">
        <f t="shared" si="18"/>
        <v>1165948.3999999999</v>
      </c>
      <c r="Z33" s="90">
        <f t="shared" si="18"/>
        <v>892912.82000000007</v>
      </c>
      <c r="AA33" s="93">
        <f t="shared" si="18"/>
        <v>273035.57999999996</v>
      </c>
      <c r="AB33" s="89">
        <f t="shared" si="18"/>
        <v>38071.160000000003</v>
      </c>
      <c r="AC33" s="94">
        <f t="shared" si="18"/>
        <v>1437742.4099999997</v>
      </c>
      <c r="AD33" s="196"/>
      <c r="AE33" s="89">
        <f>SUM(AE22:AE32)</f>
        <v>1291352.0300000003</v>
      </c>
      <c r="AF33" s="199"/>
    </row>
    <row r="34" spans="1:32" thickBot="1">
      <c r="A34" s="1"/>
      <c r="B34" s="48"/>
      <c r="C34" s="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</row>
    <row r="35" spans="1:32" s="95" customFormat="1" ht="18.75" thickBot="1">
      <c r="A35" s="3"/>
      <c r="B35" s="3"/>
      <c r="C35" s="177" t="s">
        <v>52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9"/>
    </row>
    <row r="36" spans="1:32" s="97" customFormat="1" ht="14.25" customHeight="1" thickBot="1">
      <c r="A36" s="1"/>
      <c r="B36" s="5"/>
      <c r="C36" s="96"/>
      <c r="D36" s="180" t="s">
        <v>2</v>
      </c>
      <c r="E36" s="181"/>
      <c r="F36" s="181"/>
      <c r="G36" s="181"/>
      <c r="H36" s="181"/>
      <c r="I36" s="182"/>
      <c r="J36" s="183"/>
      <c r="K36" s="185" t="s">
        <v>3</v>
      </c>
      <c r="L36" s="186"/>
      <c r="M36" s="186"/>
      <c r="N36" s="186"/>
      <c r="O36" s="186"/>
      <c r="P36" s="186"/>
      <c r="Q36" s="186"/>
      <c r="R36" s="187"/>
      <c r="S36" s="183"/>
      <c r="T36" s="155" t="s">
        <v>4</v>
      </c>
      <c r="U36" s="188"/>
      <c r="V36" s="155" t="s">
        <v>5</v>
      </c>
      <c r="W36" s="183"/>
      <c r="X36" s="185" t="s">
        <v>6</v>
      </c>
      <c r="Y36" s="186"/>
      <c r="Z36" s="186"/>
      <c r="AA36" s="186"/>
      <c r="AB36" s="186"/>
      <c r="AC36" s="187"/>
      <c r="AD36" s="157"/>
      <c r="AE36" s="155" t="s">
        <v>7</v>
      </c>
      <c r="AF36" s="157"/>
    </row>
    <row r="37" spans="1:32" s="97" customFormat="1" ht="18.75" customHeight="1" thickBot="1">
      <c r="A37" s="1"/>
      <c r="B37" s="5"/>
      <c r="C37" s="96"/>
      <c r="D37" s="161" t="s">
        <v>8</v>
      </c>
      <c r="E37" s="163" t="s">
        <v>9</v>
      </c>
      <c r="F37" s="165" t="s">
        <v>10</v>
      </c>
      <c r="G37" s="166"/>
      <c r="H37" s="167"/>
      <c r="I37" s="168" t="s">
        <v>11</v>
      </c>
      <c r="J37" s="183"/>
      <c r="K37" s="170" t="s">
        <v>12</v>
      </c>
      <c r="L37" s="171"/>
      <c r="M37" s="171"/>
      <c r="N37" s="172"/>
      <c r="O37" s="173" t="s">
        <v>13</v>
      </c>
      <c r="P37" s="171"/>
      <c r="Q37" s="174"/>
      <c r="R37" s="175" t="s">
        <v>14</v>
      </c>
      <c r="S37" s="183"/>
      <c r="T37" s="160"/>
      <c r="U37" s="188"/>
      <c r="V37" s="160"/>
      <c r="W37" s="183"/>
      <c r="X37" s="149" t="s">
        <v>15</v>
      </c>
      <c r="Y37" s="151" t="s">
        <v>16</v>
      </c>
      <c r="Z37" s="152"/>
      <c r="AA37" s="153"/>
      <c r="AB37" s="226" t="s">
        <v>17</v>
      </c>
      <c r="AC37" s="155" t="s">
        <v>18</v>
      </c>
      <c r="AD37" s="158"/>
      <c r="AE37" s="160"/>
      <c r="AF37" s="158"/>
    </row>
    <row r="38" spans="1:32" s="97" customFormat="1" ht="33.75" thickBot="1">
      <c r="A38" s="98"/>
      <c r="B38" s="5"/>
      <c r="C38" s="96"/>
      <c r="D38" s="162"/>
      <c r="E38" s="164"/>
      <c r="F38" s="99" t="s">
        <v>19</v>
      </c>
      <c r="G38" s="100" t="s">
        <v>20</v>
      </c>
      <c r="H38" s="101" t="s">
        <v>21</v>
      </c>
      <c r="I38" s="169"/>
      <c r="J38" s="183"/>
      <c r="K38" s="102" t="s">
        <v>19</v>
      </c>
      <c r="L38" s="103" t="s">
        <v>22</v>
      </c>
      <c r="M38" s="104" t="s">
        <v>23</v>
      </c>
      <c r="N38" s="105" t="s">
        <v>24</v>
      </c>
      <c r="O38" s="102" t="s">
        <v>19</v>
      </c>
      <c r="P38" s="106" t="s">
        <v>25</v>
      </c>
      <c r="Q38" s="106" t="s">
        <v>26</v>
      </c>
      <c r="R38" s="176"/>
      <c r="S38" s="183"/>
      <c r="T38" s="156"/>
      <c r="U38" s="188"/>
      <c r="V38" s="156"/>
      <c r="W38" s="183"/>
      <c r="X38" s="150"/>
      <c r="Y38" s="107" t="s">
        <v>19</v>
      </c>
      <c r="Z38" s="108" t="s">
        <v>27</v>
      </c>
      <c r="AA38" s="105" t="s">
        <v>28</v>
      </c>
      <c r="AB38" s="227"/>
      <c r="AC38" s="156"/>
      <c r="AD38" s="158"/>
      <c r="AE38" s="156"/>
      <c r="AF38" s="158"/>
    </row>
    <row r="39" spans="1:32" s="97" customFormat="1" thickBot="1">
      <c r="A39" s="98"/>
      <c r="B39" s="109"/>
      <c r="C39" s="110"/>
      <c r="D39" s="111">
        <f t="shared" ref="D39:I39" si="19">D16-D33</f>
        <v>77650866.349999964</v>
      </c>
      <c r="E39" s="111">
        <f t="shared" si="19"/>
        <v>35674477.399999946</v>
      </c>
      <c r="F39" s="111">
        <f t="shared" si="19"/>
        <v>3660078.0699999928</v>
      </c>
      <c r="G39" s="111">
        <f t="shared" si="19"/>
        <v>1743738.0199999996</v>
      </c>
      <c r="H39" s="111">
        <f t="shared" si="19"/>
        <v>1916340.0499999952</v>
      </c>
      <c r="I39" s="112">
        <f t="shared" si="19"/>
        <v>116985421.82000017</v>
      </c>
      <c r="J39" s="184"/>
      <c r="K39" s="111">
        <f t="shared" ref="K39:R39" si="20">K16-K33</f>
        <v>24476840.510000005</v>
      </c>
      <c r="L39" s="111">
        <f t="shared" si="20"/>
        <v>2963621.2899999693</v>
      </c>
      <c r="M39" s="111">
        <f t="shared" si="20"/>
        <v>3749655.9300000034</v>
      </c>
      <c r="N39" s="111">
        <f t="shared" si="20"/>
        <v>7021413.2900000215</v>
      </c>
      <c r="O39" s="111">
        <f t="shared" si="20"/>
        <v>3060556.8999999966</v>
      </c>
      <c r="P39" s="111">
        <f t="shared" si="20"/>
        <v>141641.99999999988</v>
      </c>
      <c r="Q39" s="111">
        <f t="shared" si="20"/>
        <v>2918914.9000000004</v>
      </c>
      <c r="R39" s="112">
        <f t="shared" si="20"/>
        <v>4537757.4099999815</v>
      </c>
      <c r="S39" s="184"/>
      <c r="T39" s="112">
        <f>T16-T33</f>
        <v>26812301.849999994</v>
      </c>
      <c r="U39" s="189"/>
      <c r="V39" s="112">
        <f>V16-V33</f>
        <v>2151166.9199999915</v>
      </c>
      <c r="W39" s="184"/>
      <c r="X39" s="113">
        <f t="shared" ref="X39:AC39" si="21">X16-X33</f>
        <v>63817.149999999907</v>
      </c>
      <c r="Y39" s="113">
        <f t="shared" si="21"/>
        <v>419621.60000000009</v>
      </c>
      <c r="Z39" s="111">
        <f t="shared" si="21"/>
        <v>355627.1799999997</v>
      </c>
      <c r="AA39" s="114">
        <f t="shared" si="21"/>
        <v>63994.420000000391</v>
      </c>
      <c r="AB39" s="126">
        <f t="shared" si="21"/>
        <v>-1601.1600000000035</v>
      </c>
      <c r="AC39" s="112">
        <f t="shared" si="21"/>
        <v>481837.59000000032</v>
      </c>
      <c r="AD39" s="159"/>
      <c r="AE39" s="112">
        <f>AE16-AE33</f>
        <v>287647.9700000002</v>
      </c>
      <c r="AF39" s="159"/>
    </row>
    <row r="40" spans="1:32" s="116" customFormat="1" ht="11.25">
      <c r="A40" s="115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s="128" customFormat="1" ht="11.25">
      <c r="B41" s="131" t="s">
        <v>40</v>
      </c>
      <c r="C41" s="127"/>
      <c r="D41" s="132" t="s">
        <v>53</v>
      </c>
      <c r="E41" s="132" t="s">
        <v>54</v>
      </c>
      <c r="F41" s="132" t="s">
        <v>55</v>
      </c>
      <c r="G41" s="132" t="s">
        <v>56</v>
      </c>
      <c r="H41" s="132" t="s">
        <v>57</v>
      </c>
      <c r="I41" s="132" t="s">
        <v>58</v>
      </c>
      <c r="J41" s="127"/>
      <c r="T41" s="127"/>
      <c r="AE41" s="127"/>
    </row>
    <row r="42" spans="1:32" s="128" customFormat="1" ht="11.25">
      <c r="B42" s="133">
        <v>1</v>
      </c>
      <c r="C42" s="127"/>
      <c r="D42" s="132">
        <v>10336848.690000001</v>
      </c>
      <c r="E42" s="132">
        <v>15428166.719999997</v>
      </c>
      <c r="F42" s="132">
        <v>16102339.460000018</v>
      </c>
      <c r="G42" s="132">
        <v>1067650.5700000005</v>
      </c>
      <c r="H42" s="132">
        <v>0</v>
      </c>
      <c r="I42" s="127">
        <f t="shared" ref="I42:I53" si="22">D42+E42+F42+G42+H42</f>
        <v>42935005.440000013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X42" s="127"/>
      <c r="Y42" s="127"/>
      <c r="Z42" s="127"/>
      <c r="AA42" s="127"/>
      <c r="AB42" s="127"/>
      <c r="AC42" s="127"/>
      <c r="AD42" s="127"/>
      <c r="AE42" s="127"/>
    </row>
    <row r="43" spans="1:32" s="128" customFormat="1" ht="11.25">
      <c r="B43" s="128">
        <v>2</v>
      </c>
      <c r="C43" s="127"/>
      <c r="D43" s="132">
        <v>9680971.5299999993</v>
      </c>
      <c r="E43" s="132">
        <v>14391606.339999998</v>
      </c>
      <c r="F43" s="132">
        <v>15376118.160000002</v>
      </c>
      <c r="G43" s="132">
        <v>1139943.649999999</v>
      </c>
      <c r="H43" s="132">
        <v>0</v>
      </c>
      <c r="I43" s="127">
        <f t="shared" si="22"/>
        <v>40588639.68</v>
      </c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1:32" s="128" customFormat="1" ht="11.25">
      <c r="B44" s="128">
        <v>3</v>
      </c>
      <c r="C44" s="127"/>
      <c r="D44" s="132">
        <v>10344427.130000001</v>
      </c>
      <c r="E44" s="132">
        <v>15611748.780000005</v>
      </c>
      <c r="F44" s="132">
        <v>16823851.380000006</v>
      </c>
      <c r="G44" s="132">
        <v>1215051.9900000002</v>
      </c>
      <c r="H44" s="132">
        <v>0</v>
      </c>
      <c r="I44" s="127">
        <f t="shared" si="22"/>
        <v>43995079.280000009</v>
      </c>
      <c r="K44" s="127"/>
      <c r="Z44" s="127"/>
      <c r="AE44" s="127"/>
    </row>
    <row r="45" spans="1:32" s="128" customFormat="1" ht="11.25">
      <c r="B45" s="128">
        <v>4</v>
      </c>
      <c r="C45" s="127"/>
      <c r="D45" s="132">
        <v>9858188.9499999993</v>
      </c>
      <c r="E45" s="132">
        <v>15184697.270000007</v>
      </c>
      <c r="F45" s="132">
        <v>16494644.899999999</v>
      </c>
      <c r="G45" s="132">
        <v>979855.8899999999</v>
      </c>
      <c r="H45" s="132">
        <v>0</v>
      </c>
      <c r="I45" s="127">
        <f t="shared" si="22"/>
        <v>42517387.010000005</v>
      </c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E45" s="127"/>
    </row>
    <row r="46" spans="1:32" s="128" customFormat="1" ht="11.25">
      <c r="B46" s="128">
        <v>5</v>
      </c>
      <c r="C46" s="127"/>
      <c r="D46" s="132">
        <v>9318678.9799999967</v>
      </c>
      <c r="E46" s="132">
        <v>14132050.300000008</v>
      </c>
      <c r="F46" s="132">
        <v>15040174.100000016</v>
      </c>
      <c r="G46" s="132">
        <v>930004.94000000006</v>
      </c>
      <c r="H46" s="132">
        <v>0</v>
      </c>
      <c r="I46" s="127">
        <f t="shared" si="22"/>
        <v>39420908.320000023</v>
      </c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E46" s="127"/>
    </row>
    <row r="47" spans="1:32" s="128" customFormat="1" ht="11.25">
      <c r="B47" s="128">
        <v>6</v>
      </c>
      <c r="C47" s="127"/>
      <c r="D47" s="132">
        <v>9394312.230000006</v>
      </c>
      <c r="E47" s="132">
        <v>14923611.030000001</v>
      </c>
      <c r="F47" s="132">
        <v>16656054.77</v>
      </c>
      <c r="G47" s="132">
        <v>951862.02000000014</v>
      </c>
      <c r="H47" s="132">
        <v>0</v>
      </c>
      <c r="I47" s="127">
        <f t="shared" si="22"/>
        <v>41925840.050000004</v>
      </c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</row>
    <row r="48" spans="1:32" s="128" customFormat="1" ht="11.25">
      <c r="B48" s="128">
        <v>7</v>
      </c>
      <c r="C48" s="127"/>
      <c r="D48" s="132">
        <v>8419921.3300000001</v>
      </c>
      <c r="E48" s="132">
        <v>12727981.720000004</v>
      </c>
      <c r="F48" s="132">
        <v>13141857.590000004</v>
      </c>
      <c r="G48" s="132">
        <v>660445.68000000005</v>
      </c>
      <c r="H48" s="132">
        <v>0</v>
      </c>
      <c r="I48" s="127">
        <f t="shared" si="22"/>
        <v>34950206.320000008</v>
      </c>
      <c r="J48" s="127"/>
      <c r="K48" s="129"/>
      <c r="L48" s="130"/>
      <c r="M48" s="127"/>
      <c r="N48" s="127"/>
      <c r="O48" s="129"/>
      <c r="P48" s="127"/>
      <c r="T48" s="127"/>
      <c r="V48" s="127"/>
    </row>
    <row r="49" spans="2:32" s="128" customFormat="1" ht="11.25">
      <c r="B49" s="128">
        <v>8</v>
      </c>
      <c r="C49" s="127"/>
      <c r="D49" s="132">
        <v>7010921.6299999999</v>
      </c>
      <c r="E49" s="132">
        <v>10605790.050000006</v>
      </c>
      <c r="F49" s="132">
        <v>11276507.969999999</v>
      </c>
      <c r="G49" s="132">
        <v>636798.4</v>
      </c>
      <c r="H49" s="132">
        <v>0</v>
      </c>
      <c r="I49" s="127">
        <f t="shared" si="22"/>
        <v>29530018.050000004</v>
      </c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2:32" s="128" customFormat="1" ht="11.25">
      <c r="B50" s="128">
        <v>9</v>
      </c>
      <c r="C50" s="127"/>
      <c r="D50" s="132">
        <v>7715970.1299999999</v>
      </c>
      <c r="E50" s="132">
        <v>11835397.430000003</v>
      </c>
      <c r="F50" s="132">
        <v>11825415.240000002</v>
      </c>
      <c r="G50" s="132">
        <v>818828.00000000012</v>
      </c>
      <c r="H50" s="132">
        <v>0</v>
      </c>
      <c r="I50" s="127">
        <f t="shared" si="22"/>
        <v>32195610.800000004</v>
      </c>
      <c r="J50" s="127"/>
      <c r="K50" s="127"/>
      <c r="L50" s="127"/>
      <c r="M50" s="127"/>
      <c r="N50" s="127"/>
      <c r="O50" s="127"/>
      <c r="P50" s="127"/>
      <c r="T50" s="127"/>
    </row>
    <row r="51" spans="2:32" s="128" customFormat="1" ht="11.25">
      <c r="B51" s="128">
        <v>10</v>
      </c>
      <c r="C51" s="127"/>
      <c r="D51" s="132">
        <v>7344005.2200000007</v>
      </c>
      <c r="E51" s="132">
        <v>10794717.220000003</v>
      </c>
      <c r="F51" s="132">
        <v>12398976.740000004</v>
      </c>
      <c r="G51" s="132">
        <v>1119871.9800000007</v>
      </c>
      <c r="H51" s="132">
        <v>1360432.1900000006</v>
      </c>
      <c r="I51" s="127">
        <f t="shared" si="22"/>
        <v>33018003.350000009</v>
      </c>
      <c r="J51" s="127"/>
      <c r="K51" s="127"/>
      <c r="L51" s="127"/>
      <c r="M51" s="127"/>
      <c r="N51" s="127"/>
      <c r="O51" s="127"/>
      <c r="P51" s="127"/>
    </row>
    <row r="52" spans="2:32" s="128" customFormat="1" ht="11.25">
      <c r="B52" s="128">
        <v>11</v>
      </c>
      <c r="C52" s="127"/>
      <c r="D52" s="132"/>
      <c r="E52" s="132"/>
      <c r="F52" s="132"/>
      <c r="G52" s="132"/>
      <c r="H52" s="132"/>
      <c r="I52" s="127">
        <f t="shared" si="22"/>
        <v>0</v>
      </c>
      <c r="K52" s="127"/>
      <c r="L52" s="127"/>
      <c r="M52" s="127"/>
      <c r="N52" s="127"/>
      <c r="P52" s="127"/>
    </row>
    <row r="53" spans="2:32" s="128" customFormat="1" ht="11.25">
      <c r="B53" s="128">
        <v>12</v>
      </c>
      <c r="C53" s="127"/>
      <c r="D53" s="132"/>
      <c r="E53" s="132"/>
      <c r="F53" s="132"/>
      <c r="G53" s="132"/>
      <c r="H53" s="132"/>
      <c r="I53" s="127">
        <f t="shared" si="22"/>
        <v>0</v>
      </c>
      <c r="K53" s="127"/>
      <c r="L53" s="127"/>
      <c r="M53" s="127"/>
      <c r="N53" s="127"/>
      <c r="P53" s="127"/>
    </row>
    <row r="54" spans="2:32" s="128" customFormat="1" ht="11.25">
      <c r="B54" s="132" t="s">
        <v>58</v>
      </c>
      <c r="C54" s="127"/>
      <c r="D54" s="132">
        <f t="shared" ref="D54:I54" si="23">SUM(D42:D53)</f>
        <v>89424245.819999993</v>
      </c>
      <c r="E54" s="132">
        <f t="shared" si="23"/>
        <v>135635766.86000004</v>
      </c>
      <c r="F54" s="132">
        <f t="shared" si="23"/>
        <v>145135940.31000006</v>
      </c>
      <c r="G54" s="132">
        <f t="shared" si="23"/>
        <v>9520313.120000001</v>
      </c>
      <c r="H54" s="132">
        <f t="shared" si="23"/>
        <v>1360432.1900000006</v>
      </c>
      <c r="I54" s="132">
        <f t="shared" si="23"/>
        <v>381076698.30000013</v>
      </c>
    </row>
    <row r="55" spans="2:32" s="128" customFormat="1" ht="12" customHeight="1"/>
    <row r="56" spans="2:32" s="117" customFormat="1" ht="12" customHeight="1"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2:32" s="117" customFormat="1" ht="12" customHeight="1">
      <c r="B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2:32" s="117" customFormat="1" ht="12" customHeight="1">
      <c r="B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</row>
    <row r="59" spans="2:32" s="117" customFormat="1" ht="12" customHeight="1">
      <c r="B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</row>
    <row r="60" spans="2:32" s="117" customFormat="1" ht="12" customHeight="1">
      <c r="B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</row>
    <row r="61" spans="2:32" s="117" customFormat="1" ht="12" customHeight="1">
      <c r="B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</row>
    <row r="62" spans="2:32" s="117" customFormat="1" ht="12" customHeight="1">
      <c r="B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</row>
    <row r="64" spans="2:32" ht="12" customHeight="1">
      <c r="D64" s="120"/>
      <c r="E64" s="120"/>
      <c r="F64" s="116"/>
      <c r="G64" s="120"/>
      <c r="H64" s="116"/>
      <c r="I64" s="116"/>
      <c r="J64" s="116"/>
      <c r="K64" s="120"/>
      <c r="L64" s="116"/>
      <c r="M64" s="116"/>
      <c r="N64" s="116"/>
    </row>
    <row r="65" spans="4:16" ht="12" customHeight="1">
      <c r="D65" s="116"/>
      <c r="E65" s="116"/>
      <c r="F65" s="116"/>
      <c r="G65" s="116"/>
      <c r="H65" s="116"/>
      <c r="J65" s="116"/>
      <c r="K65" s="116"/>
      <c r="L65" s="116"/>
      <c r="M65" s="116"/>
      <c r="N65" s="116"/>
    </row>
    <row r="66" spans="4:16" ht="12" customHeight="1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4:16" ht="12" customHeight="1"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4:16" ht="12" customHeight="1"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4:16" ht="12" customHeight="1">
      <c r="D69" s="120"/>
      <c r="E69" s="120"/>
      <c r="F69" s="120"/>
      <c r="G69" s="120"/>
      <c r="H69" s="120"/>
      <c r="I69" s="120"/>
      <c r="J69" s="116"/>
      <c r="K69" s="116"/>
      <c r="L69" s="116"/>
      <c r="M69" s="116"/>
      <c r="N69" s="116"/>
    </row>
    <row r="70" spans="4:16" ht="12" customHeight="1"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4:16" ht="12" customHeight="1"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4:16" ht="12" customHeight="1"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4:16" ht="12" customHeight="1"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  <row r="74" spans="4:16" ht="12" customHeight="1"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4:16" ht="12" customHeight="1"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4:16" ht="12" customHeight="1">
      <c r="K76" s="116"/>
    </row>
    <row r="77" spans="4:16" ht="12" customHeight="1">
      <c r="K77" s="116"/>
    </row>
  </sheetData>
  <sheetProtection selectLockedCells="1" selectUnlockedCells="1"/>
  <mergeCells count="76">
    <mergeCell ref="B2:AF2"/>
    <mergeCell ref="B3:B5"/>
    <mergeCell ref="C3:C16"/>
    <mergeCell ref="D3:I3"/>
    <mergeCell ref="J3:J16"/>
    <mergeCell ref="K3:R3"/>
    <mergeCell ref="S3:S16"/>
    <mergeCell ref="T3:T5"/>
    <mergeCell ref="U3:U16"/>
    <mergeCell ref="V3:V5"/>
    <mergeCell ref="AF3:AF16"/>
    <mergeCell ref="D4:D5"/>
    <mergeCell ref="E4:E5"/>
    <mergeCell ref="F4:H4"/>
    <mergeCell ref="I4:I5"/>
    <mergeCell ref="K4:N4"/>
    <mergeCell ref="AC4:AC5"/>
    <mergeCell ref="W3:W16"/>
    <mergeCell ref="X3:AC3"/>
    <mergeCell ref="AD3:AD16"/>
    <mergeCell ref="AE3:AE5"/>
    <mergeCell ref="O4:Q4"/>
    <mergeCell ref="R4:R5"/>
    <mergeCell ref="X4:X5"/>
    <mergeCell ref="Y4:AA4"/>
    <mergeCell ref="AB4:AB5"/>
    <mergeCell ref="B18:AF18"/>
    <mergeCell ref="B19:B21"/>
    <mergeCell ref="C19:C33"/>
    <mergeCell ref="D19:I19"/>
    <mergeCell ref="J19:J33"/>
    <mergeCell ref="K19:R19"/>
    <mergeCell ref="S19:S33"/>
    <mergeCell ref="T19:T21"/>
    <mergeCell ref="U19:U33"/>
    <mergeCell ref="V19:V21"/>
    <mergeCell ref="AF19:AF33"/>
    <mergeCell ref="D20:D21"/>
    <mergeCell ref="E20:E21"/>
    <mergeCell ref="F20:H20"/>
    <mergeCell ref="I20:I21"/>
    <mergeCell ref="K20:N20"/>
    <mergeCell ref="AC20:AC21"/>
    <mergeCell ref="W19:W33"/>
    <mergeCell ref="X19:AC19"/>
    <mergeCell ref="AD19:AD33"/>
    <mergeCell ref="AE19:AE21"/>
    <mergeCell ref="O20:Q20"/>
    <mergeCell ref="R20:R21"/>
    <mergeCell ref="X20:X21"/>
    <mergeCell ref="Y20:AA20"/>
    <mergeCell ref="AB20:AB21"/>
    <mergeCell ref="C35:AF35"/>
    <mergeCell ref="D36:I36"/>
    <mergeCell ref="J36:J39"/>
    <mergeCell ref="K36:R36"/>
    <mergeCell ref="S36:S39"/>
    <mergeCell ref="T36:T38"/>
    <mergeCell ref="U36:U39"/>
    <mergeCell ref="V36:V38"/>
    <mergeCell ref="W36:W39"/>
    <mergeCell ref="X36:AC36"/>
    <mergeCell ref="AE36:AE38"/>
    <mergeCell ref="AF36:AF39"/>
    <mergeCell ref="D37:D38"/>
    <mergeCell ref="E37:E38"/>
    <mergeCell ref="F37:H37"/>
    <mergeCell ref="I37:I38"/>
    <mergeCell ref="K37:N37"/>
    <mergeCell ref="O37:Q37"/>
    <mergeCell ref="R37:R38"/>
    <mergeCell ref="X37:X38"/>
    <mergeCell ref="Y37:AA37"/>
    <mergeCell ref="AB37:AB38"/>
    <mergeCell ref="AC37:AC38"/>
    <mergeCell ref="AD36:AD39"/>
  </mergeCells>
  <hyperlinks>
    <hyperlink ref="C63922" r:id="rId1" display="http://www.casmb.ro"/>
    <hyperlink ref="C63988" r:id="rId2" display="http://www.casmb.ro"/>
    <hyperlink ref="C64054" r:id="rId3" display="http://www.casmb.ro"/>
    <hyperlink ref="C64120" r:id="rId4" display="http://www.casmb.ro"/>
    <hyperlink ref="C64186" r:id="rId5" display="http://www.casmb.ro"/>
    <hyperlink ref="C64252" r:id="rId6" display="http://www.casmb.ro"/>
    <hyperlink ref="C64318" r:id="rId7" display="http://www.casmb.ro"/>
    <hyperlink ref="C64384" r:id="rId8" display="http://www.casmb.ro"/>
    <hyperlink ref="C64450" r:id="rId9" display="http://www.casmb.ro"/>
    <hyperlink ref="C64516" r:id="rId10" display="http://www.casmb.ro"/>
    <hyperlink ref="C64582" r:id="rId11" display="http://www.casmb.ro"/>
    <hyperlink ref="C64648" r:id="rId12" display="http://www.casmb.ro"/>
    <hyperlink ref="C64714" r:id="rId13" display="http://www.casmb.ro"/>
    <hyperlink ref="C64780" r:id="rId14" display="http://www.casmb.ro"/>
    <hyperlink ref="C64846" r:id="rId15" display="http://www.casmb.ro"/>
    <hyperlink ref="C64912" r:id="rId16" display="http://www.casmb.ro"/>
    <hyperlink ref="C64978" r:id="rId17" display="http://www.casmb.ro"/>
    <hyperlink ref="C65044" r:id="rId18" display="http://www.casmb.ro"/>
    <hyperlink ref="C65110" r:id="rId19" display="http://www.casmb.ro"/>
    <hyperlink ref="C25" r:id="rId20" display="http://www.casmb.ro"/>
  </hyperlinks>
  <pageMargins left="0.35433070866141703" right="0.23622047244094499" top="0.39370078740157499" bottom="0.39370078740157499" header="0" footer="0"/>
  <pageSetup paperSize="9" scale="40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01-10.2015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2015-12-15T10:15:36Z</dcterms:created>
  <dcterms:modified xsi:type="dcterms:W3CDTF">2015-12-15T10:24:34Z</dcterms:modified>
</cp:coreProperties>
</file>